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현재_통합_문서" defaultThemeVersion="124226"/>
  <bookViews>
    <workbookView xWindow="10200" yWindow="1110" windowWidth="17595" windowHeight="12555" activeTab="1"/>
  </bookViews>
  <sheets>
    <sheet name="일위대가총괄표" sheetId="6" r:id="rId1"/>
    <sheet name="일위대가" sheetId="3" r:id="rId2"/>
    <sheet name="단가산출총괄표" sheetId="2" r:id="rId3"/>
    <sheet name="단가산출" sheetId="1" r:id="rId4"/>
    <sheet name="기계경비총괄표" sheetId="11" r:id="rId5"/>
    <sheet name="기계경비" sheetId="10" r:id="rId6"/>
    <sheet name="기계경비적용기준" sheetId="9" r:id="rId7"/>
    <sheet name="노임단가" sheetId="8" r:id="rId8"/>
    <sheet name="자재단가" sheetId="5" r:id="rId9"/>
    <sheet name="Sheet4" sheetId="4" r:id="rId10"/>
  </sheets>
  <externalReferences>
    <externalReference r:id="rId11"/>
  </externalReferences>
  <definedNames>
    <definedName name="_xlnm.Print_Area" localSheetId="5">기계경비!$B$1:$AD$9</definedName>
    <definedName name="_xlnm.Print_Area" localSheetId="4">기계경비총괄표!$B$1:$I$4</definedName>
    <definedName name="_xlnm.Print_Area" localSheetId="7">노임단가!$B$1:$O$7</definedName>
    <definedName name="_xlnm.Print_Area" localSheetId="3">단가산출!$B$2:$CR$669</definedName>
    <definedName name="_xlnm.Print_Area" localSheetId="2">단가산출총괄표!$B$1:$J$12</definedName>
    <definedName name="_xlnm.Print_Area" localSheetId="1">일위대가!$B$2:$O$103</definedName>
    <definedName name="_xlnm.Print_Area" localSheetId="0">일위대가총괄표!$B$1:$J$12</definedName>
    <definedName name="_xlnm.Print_Area" localSheetId="8">자재단가!$B$2:$S$6</definedName>
    <definedName name="_xlnm.Print_Titles" localSheetId="5">기계경비!$1:$3</definedName>
    <definedName name="_xlnm.Print_Titles" localSheetId="4">기계경비총괄표!$1:$3</definedName>
    <definedName name="_xlnm.Print_Titles" localSheetId="7">노임단가!$1:$3</definedName>
    <definedName name="_xlnm.Print_Titles" localSheetId="3">단가산출!$1:$3</definedName>
    <definedName name="_xlnm.Print_Titles" localSheetId="2">단가산출총괄표!$1:$3</definedName>
    <definedName name="_xlnm.Print_Titles" localSheetId="1">일위대가!$1:$4</definedName>
    <definedName name="_xlnm.Print_Titles" localSheetId="0">일위대가총괄표!$1:$3</definedName>
    <definedName name="_xlnm.Print_Titles" localSheetId="8">자재단가!$1:$4</definedName>
  </definedNames>
  <calcPr calcId="144525"/>
</workbook>
</file>

<file path=xl/calcChain.xml><?xml version="1.0" encoding="utf-8"?>
<calcChain xmlns="http://schemas.openxmlformats.org/spreadsheetml/2006/main">
  <c r="H12" i="6" l="1"/>
  <c r="I12" i="6"/>
  <c r="H11" i="6"/>
  <c r="I11" i="6"/>
  <c r="H10" i="6"/>
  <c r="I10" i="6"/>
  <c r="D12" i="6"/>
  <c r="D11" i="6"/>
  <c r="D10" i="6"/>
  <c r="D9" i="6"/>
  <c r="D8" i="6"/>
  <c r="D7" i="6"/>
  <c r="D6" i="6"/>
  <c r="D5" i="6"/>
  <c r="C12" i="6"/>
  <c r="C11" i="6"/>
  <c r="C10" i="6"/>
  <c r="C9" i="6"/>
  <c r="C8" i="6"/>
  <c r="C7" i="6"/>
  <c r="C6" i="6"/>
  <c r="C5" i="6"/>
  <c r="H9" i="6"/>
  <c r="I9" i="6"/>
  <c r="H8" i="6"/>
  <c r="I8" i="6"/>
  <c r="H7" i="6"/>
  <c r="I7" i="6"/>
  <c r="H6" i="6"/>
  <c r="I6" i="6"/>
  <c r="H5" i="6"/>
  <c r="I5" i="6"/>
  <c r="H4" i="6"/>
  <c r="I4" i="6"/>
  <c r="D4" i="6"/>
  <c r="C4" i="6"/>
  <c r="I102" i="3"/>
  <c r="M102" i="3"/>
  <c r="N102" i="3" s="1"/>
  <c r="K102" i="3"/>
  <c r="L102" i="3" s="1"/>
  <c r="K101" i="3"/>
  <c r="K100" i="3"/>
  <c r="G100" i="3" s="1"/>
  <c r="I99" i="3"/>
  <c r="J99" i="3" s="1"/>
  <c r="M99" i="3"/>
  <c r="N99" i="3" s="1"/>
  <c r="K99" i="3"/>
  <c r="K97" i="3"/>
  <c r="L97" i="3" s="1"/>
  <c r="K96" i="3"/>
  <c r="J102" i="3"/>
  <c r="N101" i="3"/>
  <c r="L101" i="3"/>
  <c r="J101" i="3"/>
  <c r="N100" i="3"/>
  <c r="J100" i="3"/>
  <c r="L99" i="3"/>
  <c r="N98" i="3"/>
  <c r="L98" i="3"/>
  <c r="N97" i="3"/>
  <c r="J97" i="3"/>
  <c r="N96" i="3"/>
  <c r="L96" i="3"/>
  <c r="J96" i="3"/>
  <c r="H96" i="3" s="1"/>
  <c r="N95" i="3"/>
  <c r="L95" i="3"/>
  <c r="N94" i="3"/>
  <c r="L94" i="3"/>
  <c r="I91" i="3"/>
  <c r="K91" i="3"/>
  <c r="L91" i="3" s="1"/>
  <c r="M91" i="3"/>
  <c r="N91" i="3" s="1"/>
  <c r="K90" i="3"/>
  <c r="L90" i="3" s="1"/>
  <c r="K89" i="3"/>
  <c r="I88" i="3"/>
  <c r="J88" i="3" s="1"/>
  <c r="M88" i="3"/>
  <c r="K88" i="3"/>
  <c r="K86" i="3"/>
  <c r="L86" i="3" s="1"/>
  <c r="H86" i="3" s="1"/>
  <c r="K85" i="3"/>
  <c r="J91" i="3"/>
  <c r="N90" i="3"/>
  <c r="J90" i="3"/>
  <c r="N89" i="3"/>
  <c r="L89" i="3"/>
  <c r="J89" i="3"/>
  <c r="N88" i="3"/>
  <c r="L88" i="3"/>
  <c r="N87" i="3"/>
  <c r="L87" i="3"/>
  <c r="N86" i="3"/>
  <c r="J86" i="3"/>
  <c r="N85" i="3"/>
  <c r="L85" i="3"/>
  <c r="H85" i="3" s="1"/>
  <c r="J85" i="3"/>
  <c r="N84" i="3"/>
  <c r="L84" i="3"/>
  <c r="N83" i="3"/>
  <c r="L83" i="3"/>
  <c r="I80" i="3"/>
  <c r="J80" i="3" s="1"/>
  <c r="M80" i="3"/>
  <c r="N80" i="3" s="1"/>
  <c r="K80" i="3"/>
  <c r="K79" i="3"/>
  <c r="L79" i="3" s="1"/>
  <c r="K78" i="3"/>
  <c r="L78" i="3" s="1"/>
  <c r="H78" i="3" s="1"/>
  <c r="I77" i="3"/>
  <c r="K77" i="3"/>
  <c r="M77" i="3"/>
  <c r="N77" i="3" s="1"/>
  <c r="K75" i="3"/>
  <c r="L75" i="3" s="1"/>
  <c r="K74" i="3"/>
  <c r="L74" i="3" s="1"/>
  <c r="L80" i="3"/>
  <c r="N79" i="3"/>
  <c r="J79" i="3"/>
  <c r="N78" i="3"/>
  <c r="J78" i="3"/>
  <c r="L77" i="3"/>
  <c r="N76" i="3"/>
  <c r="L76" i="3"/>
  <c r="N75" i="3"/>
  <c r="J75" i="3"/>
  <c r="N74" i="3"/>
  <c r="J74" i="3"/>
  <c r="N73" i="3"/>
  <c r="L73" i="3"/>
  <c r="N72" i="3"/>
  <c r="L72" i="3"/>
  <c r="I69" i="3"/>
  <c r="K69" i="3"/>
  <c r="L69" i="3" s="1"/>
  <c r="M69" i="3"/>
  <c r="N69" i="3" s="1"/>
  <c r="K68" i="3"/>
  <c r="L68" i="3" s="1"/>
  <c r="K67" i="3"/>
  <c r="L67" i="3" s="1"/>
  <c r="I66" i="3"/>
  <c r="J66" i="3" s="1"/>
  <c r="M66" i="3"/>
  <c r="K66" i="3"/>
  <c r="G66" i="3" s="1"/>
  <c r="K64" i="3"/>
  <c r="G64" i="3" s="1"/>
  <c r="K63" i="3"/>
  <c r="L63" i="3" s="1"/>
  <c r="J69" i="3"/>
  <c r="N68" i="3"/>
  <c r="J68" i="3"/>
  <c r="N67" i="3"/>
  <c r="J67" i="3"/>
  <c r="N66" i="3"/>
  <c r="L66" i="3"/>
  <c r="N65" i="3"/>
  <c r="L65" i="3"/>
  <c r="N64" i="3"/>
  <c r="J64" i="3"/>
  <c r="N63" i="3"/>
  <c r="J63" i="3"/>
  <c r="N62" i="3"/>
  <c r="L62" i="3"/>
  <c r="N61" i="3"/>
  <c r="L61" i="3"/>
  <c r="I58" i="3"/>
  <c r="J58" i="3" s="1"/>
  <c r="M58" i="3"/>
  <c r="N58" i="3" s="1"/>
  <c r="K58" i="3"/>
  <c r="K57" i="3"/>
  <c r="L57" i="3" s="1"/>
  <c r="K56" i="3"/>
  <c r="L56" i="3" s="1"/>
  <c r="I55" i="3"/>
  <c r="M55" i="3"/>
  <c r="K55" i="3"/>
  <c r="L55" i="3" s="1"/>
  <c r="K53" i="3"/>
  <c r="G53" i="3" s="1"/>
  <c r="K52" i="3"/>
  <c r="L52" i="3" s="1"/>
  <c r="L58" i="3"/>
  <c r="N57" i="3"/>
  <c r="J57" i="3"/>
  <c r="N56" i="3"/>
  <c r="J56" i="3"/>
  <c r="N55" i="3"/>
  <c r="J55" i="3"/>
  <c r="N54" i="3"/>
  <c r="L54" i="3"/>
  <c r="N53" i="3"/>
  <c r="J53" i="3"/>
  <c r="N52" i="3"/>
  <c r="J52" i="3"/>
  <c r="N51" i="3"/>
  <c r="L51" i="3"/>
  <c r="N50" i="3"/>
  <c r="L50" i="3"/>
  <c r="I47" i="3"/>
  <c r="J47" i="3" s="1"/>
  <c r="K47" i="3"/>
  <c r="L47" i="3" s="1"/>
  <c r="M47" i="3"/>
  <c r="K46" i="3"/>
  <c r="L46" i="3" s="1"/>
  <c r="H46" i="3" s="1"/>
  <c r="K45" i="3"/>
  <c r="I44" i="3"/>
  <c r="J44" i="3" s="1"/>
  <c r="K44" i="3"/>
  <c r="M44" i="3"/>
  <c r="N44" i="3" s="1"/>
  <c r="K42" i="3"/>
  <c r="L42" i="3" s="1"/>
  <c r="H42" i="3" s="1"/>
  <c r="K41" i="3"/>
  <c r="L41" i="3" s="1"/>
  <c r="N47" i="3"/>
  <c r="N46" i="3"/>
  <c r="J46" i="3"/>
  <c r="N45" i="3"/>
  <c r="L45" i="3"/>
  <c r="H45" i="3" s="1"/>
  <c r="J45" i="3"/>
  <c r="L44" i="3"/>
  <c r="N43" i="3"/>
  <c r="L43" i="3"/>
  <c r="N42" i="3"/>
  <c r="J42" i="3"/>
  <c r="N41" i="3"/>
  <c r="J41" i="3"/>
  <c r="N40" i="3"/>
  <c r="L40" i="3"/>
  <c r="N39" i="3"/>
  <c r="L39" i="3"/>
  <c r="I36" i="3"/>
  <c r="K36" i="3"/>
  <c r="L36" i="3" s="1"/>
  <c r="M36" i="3"/>
  <c r="N36" i="3" s="1"/>
  <c r="K35" i="3"/>
  <c r="L35" i="3" s="1"/>
  <c r="K34" i="3"/>
  <c r="M33" i="3"/>
  <c r="N33" i="3" s="1"/>
  <c r="K33" i="3"/>
  <c r="L33" i="3" s="1"/>
  <c r="I33" i="3"/>
  <c r="K31" i="3"/>
  <c r="L31" i="3" s="1"/>
  <c r="K30" i="3"/>
  <c r="L30" i="3" s="1"/>
  <c r="J36" i="3"/>
  <c r="N35" i="3"/>
  <c r="J35" i="3"/>
  <c r="N34" i="3"/>
  <c r="L34" i="3"/>
  <c r="J34" i="3"/>
  <c r="N32" i="3"/>
  <c r="L32" i="3"/>
  <c r="N31" i="3"/>
  <c r="J31" i="3"/>
  <c r="N30" i="3"/>
  <c r="J30" i="3"/>
  <c r="N29" i="3"/>
  <c r="L29" i="3"/>
  <c r="N28" i="3"/>
  <c r="L28" i="3"/>
  <c r="I25" i="3"/>
  <c r="J25" i="3" s="1"/>
  <c r="M25" i="3"/>
  <c r="K25" i="3"/>
  <c r="K24" i="3"/>
  <c r="L24" i="3" s="1"/>
  <c r="K23" i="3"/>
  <c r="G23" i="3" s="1"/>
  <c r="M22" i="3"/>
  <c r="N22" i="3" s="1"/>
  <c r="K22" i="3"/>
  <c r="L22" i="3" s="1"/>
  <c r="I22" i="3"/>
  <c r="J22" i="3" s="1"/>
  <c r="K20" i="3"/>
  <c r="L20" i="3" s="1"/>
  <c r="K19" i="3"/>
  <c r="L25" i="3"/>
  <c r="N24" i="3"/>
  <c r="J24" i="3"/>
  <c r="N23" i="3"/>
  <c r="L23" i="3"/>
  <c r="J23" i="3"/>
  <c r="N21" i="3"/>
  <c r="L21" i="3"/>
  <c r="N20" i="3"/>
  <c r="J20" i="3"/>
  <c r="N19" i="3"/>
  <c r="L19" i="3"/>
  <c r="J19" i="3"/>
  <c r="N18" i="3"/>
  <c r="L18" i="3"/>
  <c r="N17" i="3"/>
  <c r="L17" i="3"/>
  <c r="J13" i="3"/>
  <c r="J12" i="3"/>
  <c r="L14" i="3"/>
  <c r="N13" i="3"/>
  <c r="N12" i="3"/>
  <c r="M14" i="3"/>
  <c r="N14" i="3" s="1"/>
  <c r="K14" i="3"/>
  <c r="I14" i="3"/>
  <c r="K13" i="3"/>
  <c r="L13" i="3" s="1"/>
  <c r="K12" i="3"/>
  <c r="L12" i="3" s="1"/>
  <c r="K9" i="3"/>
  <c r="G9" i="3" s="1"/>
  <c r="K8" i="3"/>
  <c r="G8" i="3" s="1"/>
  <c r="M11" i="3"/>
  <c r="N11" i="3" s="1"/>
  <c r="K11" i="3"/>
  <c r="L11" i="3" s="1"/>
  <c r="I11" i="3"/>
  <c r="J11" i="3"/>
  <c r="N9" i="3"/>
  <c r="N8" i="3"/>
  <c r="L10" i="3"/>
  <c r="L9" i="3"/>
  <c r="J9" i="3"/>
  <c r="J8" i="3"/>
  <c r="H12" i="3" l="1"/>
  <c r="G12" i="3"/>
  <c r="H20" i="3"/>
  <c r="H75" i="3"/>
  <c r="I76" i="3" s="1"/>
  <c r="H34" i="3"/>
  <c r="H31" i="3"/>
  <c r="G20" i="3"/>
  <c r="G22" i="3"/>
  <c r="H35" i="3"/>
  <c r="H41" i="3"/>
  <c r="G97" i="3"/>
  <c r="L100" i="3"/>
  <c r="H100" i="3" s="1"/>
  <c r="H56" i="3"/>
  <c r="H67" i="3"/>
  <c r="H74" i="3"/>
  <c r="H23" i="3"/>
  <c r="H30" i="3"/>
  <c r="I32" i="3" s="1"/>
  <c r="H89" i="3"/>
  <c r="H9" i="3"/>
  <c r="G14" i="3"/>
  <c r="G56" i="3"/>
  <c r="G55" i="3"/>
  <c r="G67" i="3"/>
  <c r="N71" i="3"/>
  <c r="H79" i="3"/>
  <c r="H90" i="3"/>
  <c r="H97" i="3"/>
  <c r="N93" i="3"/>
  <c r="H102" i="3"/>
  <c r="G99" i="3"/>
  <c r="H99" i="3"/>
  <c r="L93" i="3"/>
  <c r="H101" i="3"/>
  <c r="I98" i="3"/>
  <c r="G102" i="3"/>
  <c r="G96" i="3"/>
  <c r="G101" i="3"/>
  <c r="N82" i="3"/>
  <c r="L82" i="3"/>
  <c r="H88" i="3"/>
  <c r="I87" i="3"/>
  <c r="H91" i="3"/>
  <c r="G85" i="3"/>
  <c r="G90" i="3"/>
  <c r="G86" i="3"/>
  <c r="G88" i="3"/>
  <c r="G89" i="3"/>
  <c r="G91" i="3"/>
  <c r="G77" i="3"/>
  <c r="L71" i="3"/>
  <c r="H80" i="3"/>
  <c r="G74" i="3"/>
  <c r="G79" i="3"/>
  <c r="J77" i="3"/>
  <c r="H77" i="3" s="1"/>
  <c r="G75" i="3"/>
  <c r="G78" i="3"/>
  <c r="G80" i="3"/>
  <c r="H69" i="3"/>
  <c r="G69" i="3"/>
  <c r="N60" i="3"/>
  <c r="L64" i="3"/>
  <c r="H64" i="3" s="1"/>
  <c r="H63" i="3"/>
  <c r="H66" i="3"/>
  <c r="L60" i="3"/>
  <c r="H68" i="3"/>
  <c r="G63" i="3"/>
  <c r="G68" i="3"/>
  <c r="G58" i="3"/>
  <c r="H58" i="3"/>
  <c r="H57" i="3"/>
  <c r="N49" i="3"/>
  <c r="L53" i="3"/>
  <c r="H53" i="3" s="1"/>
  <c r="H52" i="3"/>
  <c r="H55" i="3"/>
  <c r="G52" i="3"/>
  <c r="G57" i="3"/>
  <c r="H47" i="3"/>
  <c r="N38" i="3"/>
  <c r="L38" i="3"/>
  <c r="H44" i="3"/>
  <c r="I43" i="3"/>
  <c r="G41" i="3"/>
  <c r="G46" i="3"/>
  <c r="G42" i="3"/>
  <c r="G44" i="3"/>
  <c r="G45" i="3"/>
  <c r="G47" i="3"/>
  <c r="G33" i="3"/>
  <c r="H36" i="3"/>
  <c r="L27" i="3"/>
  <c r="N27" i="3"/>
  <c r="G30" i="3"/>
  <c r="G35" i="3"/>
  <c r="J33" i="3"/>
  <c r="H33" i="3" s="1"/>
  <c r="G31" i="3"/>
  <c r="G34" i="3"/>
  <c r="G36" i="3"/>
  <c r="G25" i="3"/>
  <c r="N25" i="3"/>
  <c r="H25" i="3"/>
  <c r="H24" i="3"/>
  <c r="H22" i="3"/>
  <c r="N16" i="3"/>
  <c r="H13" i="3"/>
  <c r="G13" i="3"/>
  <c r="L8" i="3"/>
  <c r="H8" i="3" s="1"/>
  <c r="I10" i="3" s="1"/>
  <c r="J10" i="3" s="1"/>
  <c r="J14" i="3"/>
  <c r="H14" i="3" s="1"/>
  <c r="H19" i="3"/>
  <c r="L16" i="3"/>
  <c r="G19" i="3"/>
  <c r="G24" i="3"/>
  <c r="G11" i="3"/>
  <c r="H11" i="3"/>
  <c r="G32" i="3" l="1"/>
  <c r="J32" i="3"/>
  <c r="H32" i="3" s="1"/>
  <c r="I21" i="3"/>
  <c r="G21" i="3" s="1"/>
  <c r="L49" i="3"/>
  <c r="I65" i="3"/>
  <c r="G98" i="3"/>
  <c r="J98" i="3"/>
  <c r="H98" i="3" s="1"/>
  <c r="G87" i="3"/>
  <c r="J87" i="3"/>
  <c r="H87" i="3" s="1"/>
  <c r="J76" i="3"/>
  <c r="H76" i="3" s="1"/>
  <c r="G76" i="3"/>
  <c r="G65" i="3"/>
  <c r="J65" i="3"/>
  <c r="H65" i="3" s="1"/>
  <c r="I54" i="3"/>
  <c r="J54" i="3" s="1"/>
  <c r="H54" i="3" s="1"/>
  <c r="G54" i="3"/>
  <c r="G43" i="3"/>
  <c r="J43" i="3"/>
  <c r="J21" i="3"/>
  <c r="H21" i="3" s="1"/>
  <c r="N10" i="3"/>
  <c r="H10" i="3" s="1"/>
  <c r="G10" i="3"/>
  <c r="H43" i="3" l="1"/>
  <c r="B10" i="2" l="1"/>
  <c r="B11" i="2" s="1"/>
  <c r="B12" i="2" s="1"/>
  <c r="B7" i="2"/>
  <c r="B8" i="2" s="1"/>
  <c r="B9" i="2" s="1"/>
  <c r="B6" i="2"/>
  <c r="B5" i="2"/>
  <c r="P653" i="1"/>
  <c r="Q652" i="1"/>
  <c r="U643" i="1"/>
  <c r="T641" i="1"/>
  <c r="P627" i="1"/>
  <c r="Q626" i="1"/>
  <c r="AR626" i="1" s="1"/>
  <c r="ED628" i="1" s="1"/>
  <c r="Y633" i="1" s="1"/>
  <c r="U614" i="1"/>
  <c r="T612" i="1"/>
  <c r="CA602" i="1"/>
  <c r="P579" i="1"/>
  <c r="Q578" i="1"/>
  <c r="U569" i="1"/>
  <c r="T567" i="1"/>
  <c r="P553" i="1"/>
  <c r="Q552" i="1"/>
  <c r="U540" i="1"/>
  <c r="T538" i="1"/>
  <c r="CA528" i="1"/>
  <c r="P505" i="1"/>
  <c r="Q504" i="1"/>
  <c r="U495" i="1"/>
  <c r="T493" i="1"/>
  <c r="AW493" i="1" s="1"/>
  <c r="P479" i="1"/>
  <c r="Q478" i="1"/>
  <c r="U466" i="1"/>
  <c r="T464" i="1"/>
  <c r="P431" i="1"/>
  <c r="Q430" i="1"/>
  <c r="U421" i="1"/>
  <c r="T419" i="1"/>
  <c r="P405" i="1"/>
  <c r="Q404" i="1"/>
  <c r="U392" i="1"/>
  <c r="T390" i="1"/>
  <c r="P357" i="1"/>
  <c r="Q356" i="1"/>
  <c r="U347" i="1"/>
  <c r="T345" i="1"/>
  <c r="AW345" i="1" s="1"/>
  <c r="P331" i="1"/>
  <c r="Q330" i="1"/>
  <c r="U318" i="1"/>
  <c r="T316" i="1"/>
  <c r="P283" i="1"/>
  <c r="Q282" i="1"/>
  <c r="U273" i="1"/>
  <c r="T271" i="1"/>
  <c r="P257" i="1"/>
  <c r="Q256" i="1"/>
  <c r="U244" i="1"/>
  <c r="T242" i="1"/>
  <c r="BT454" i="1"/>
  <c r="AK653" i="1"/>
  <c r="AK652" i="1"/>
  <c r="AK651" i="1"/>
  <c r="K649" i="1"/>
  <c r="AB652" i="1" s="1"/>
  <c r="AQ643" i="1"/>
  <c r="AH643" i="1"/>
  <c r="AP641" i="1"/>
  <c r="AG641" i="1"/>
  <c r="AW641" i="1" s="1"/>
  <c r="AK627" i="1"/>
  <c r="AK626" i="1"/>
  <c r="AK625" i="1"/>
  <c r="K623" i="1"/>
  <c r="AB627" i="1" s="1"/>
  <c r="V619" i="1"/>
  <c r="AQ614" i="1"/>
  <c r="AH614" i="1"/>
  <c r="AP612" i="1"/>
  <c r="AG612" i="1"/>
  <c r="BD604" i="1"/>
  <c r="AU604" i="1"/>
  <c r="BT602" i="1"/>
  <c r="BL602" i="1"/>
  <c r="BC602" i="1"/>
  <c r="AK579" i="1"/>
  <c r="AK578" i="1"/>
  <c r="AK577" i="1"/>
  <c r="K575" i="1"/>
  <c r="AB579" i="1" s="1"/>
  <c r="AQ569" i="1"/>
  <c r="AH569" i="1"/>
  <c r="AP567" i="1"/>
  <c r="AG567" i="1"/>
  <c r="AK553" i="1"/>
  <c r="AK552" i="1"/>
  <c r="AK551" i="1"/>
  <c r="K549" i="1"/>
  <c r="AB553" i="1" s="1"/>
  <c r="V545" i="1"/>
  <c r="AQ540" i="1"/>
  <c r="AH540" i="1"/>
  <c r="AP538" i="1"/>
  <c r="AG538" i="1"/>
  <c r="BD530" i="1"/>
  <c r="AU530" i="1"/>
  <c r="BT528" i="1"/>
  <c r="BL528" i="1"/>
  <c r="BC528" i="1"/>
  <c r="AK505" i="1"/>
  <c r="AB505" i="1"/>
  <c r="AK504" i="1"/>
  <c r="AB504" i="1"/>
  <c r="AK503" i="1"/>
  <c r="AB503" i="1"/>
  <c r="K501" i="1"/>
  <c r="AQ495" i="1"/>
  <c r="AH495" i="1"/>
  <c r="AP493" i="1"/>
  <c r="AG493" i="1"/>
  <c r="AK479" i="1"/>
  <c r="AK478" i="1"/>
  <c r="AR478" i="1"/>
  <c r="ED480" i="1" s="1"/>
  <c r="Y485" i="1" s="1"/>
  <c r="AK477" i="1"/>
  <c r="K475" i="1"/>
  <c r="AB479" i="1" s="1"/>
  <c r="V471" i="1"/>
  <c r="AQ466" i="1"/>
  <c r="AH466" i="1"/>
  <c r="AP464" i="1"/>
  <c r="AG464" i="1"/>
  <c r="BD456" i="1"/>
  <c r="AU456" i="1"/>
  <c r="BL454" i="1"/>
  <c r="BC454" i="1"/>
  <c r="AK431" i="1"/>
  <c r="AK430" i="1"/>
  <c r="AK429" i="1"/>
  <c r="K427" i="1"/>
  <c r="AQ421" i="1"/>
  <c r="AH421" i="1"/>
  <c r="AP419" i="1"/>
  <c r="AG419" i="1"/>
  <c r="AK405" i="1"/>
  <c r="AK404" i="1"/>
  <c r="AK403" i="1"/>
  <c r="K401" i="1"/>
  <c r="V397" i="1"/>
  <c r="AQ392" i="1"/>
  <c r="AH392" i="1"/>
  <c r="AP390" i="1"/>
  <c r="AG390" i="1"/>
  <c r="BD382" i="1"/>
  <c r="AU382" i="1"/>
  <c r="CA380" i="1"/>
  <c r="BT380" i="1"/>
  <c r="BL380" i="1"/>
  <c r="BC380" i="1"/>
  <c r="AK357" i="1"/>
  <c r="AK356" i="1"/>
  <c r="AB356" i="1"/>
  <c r="AK355" i="1"/>
  <c r="K353" i="1"/>
  <c r="AB357" i="1" s="1"/>
  <c r="AQ347" i="1"/>
  <c r="AH347" i="1"/>
  <c r="AP345" i="1"/>
  <c r="AG345" i="1"/>
  <c r="AK331" i="1"/>
  <c r="AK330" i="1"/>
  <c r="AK329" i="1"/>
  <c r="K327" i="1"/>
  <c r="V323" i="1"/>
  <c r="AQ318" i="1"/>
  <c r="AH318" i="1"/>
  <c r="AP316" i="1"/>
  <c r="AG316" i="1"/>
  <c r="BD308" i="1"/>
  <c r="AU308" i="1"/>
  <c r="CA306" i="1"/>
  <c r="BT306" i="1"/>
  <c r="BL306" i="1"/>
  <c r="BC306" i="1"/>
  <c r="AK283" i="1"/>
  <c r="AK282" i="1"/>
  <c r="AK281" i="1"/>
  <c r="K279" i="1"/>
  <c r="AB282" i="1" s="1"/>
  <c r="AQ273" i="1"/>
  <c r="AH273" i="1"/>
  <c r="AP271" i="1"/>
  <c r="AG271" i="1"/>
  <c r="AK257" i="1"/>
  <c r="AK256" i="1"/>
  <c r="AK255" i="1"/>
  <c r="K253" i="1"/>
  <c r="AB257" i="1" s="1"/>
  <c r="V249" i="1"/>
  <c r="AQ244" i="1"/>
  <c r="AH244" i="1"/>
  <c r="AP242" i="1"/>
  <c r="AG242" i="1"/>
  <c r="BD234" i="1"/>
  <c r="AU234" i="1"/>
  <c r="BT232" i="1"/>
  <c r="BL232" i="1"/>
  <c r="BC232" i="1"/>
  <c r="BT10" i="1"/>
  <c r="AB478" i="1" l="1"/>
  <c r="AB578" i="1"/>
  <c r="AB651" i="1"/>
  <c r="AB653" i="1"/>
  <c r="AX392" i="1"/>
  <c r="AX421" i="1"/>
  <c r="AX466" i="1"/>
  <c r="R468" i="1" s="1"/>
  <c r="CQ468" i="1" s="1"/>
  <c r="AX495" i="1"/>
  <c r="AR627" i="1"/>
  <c r="AW271" i="1"/>
  <c r="AR282" i="1"/>
  <c r="ED284" i="1" s="1"/>
  <c r="Q289" i="1" s="1"/>
  <c r="AR330" i="1"/>
  <c r="ED332" i="1" s="1"/>
  <c r="Y337" i="1" s="1"/>
  <c r="AR356" i="1"/>
  <c r="CP358" i="1" s="1"/>
  <c r="AR404" i="1"/>
  <c r="ED406" i="1" s="1"/>
  <c r="Y411" i="1" s="1"/>
  <c r="AR430" i="1"/>
  <c r="CP432" i="1" s="1"/>
  <c r="AR504" i="1"/>
  <c r="AX540" i="1"/>
  <c r="AX569" i="1"/>
  <c r="AW390" i="1"/>
  <c r="R394" i="1" s="1"/>
  <c r="AC397" i="1" s="1"/>
  <c r="AW419" i="1"/>
  <c r="AW464" i="1"/>
  <c r="AR579" i="1"/>
  <c r="EF580" i="1" s="1"/>
  <c r="Q586" i="1" s="1"/>
  <c r="AB281" i="1"/>
  <c r="AB283" i="1"/>
  <c r="AB477" i="1"/>
  <c r="AB355" i="1"/>
  <c r="AB577" i="1"/>
  <c r="AR283" i="1"/>
  <c r="EF284" i="1" s="1"/>
  <c r="Q290" i="1" s="1"/>
  <c r="AR405" i="1"/>
  <c r="AR505" i="1"/>
  <c r="EF506" i="1" s="1"/>
  <c r="Q512" i="1" s="1"/>
  <c r="AX643" i="1"/>
  <c r="R645" i="1" s="1"/>
  <c r="EE645" i="1" s="1"/>
  <c r="Q658" i="1" s="1"/>
  <c r="AR653" i="1"/>
  <c r="CR654" i="1" s="1"/>
  <c r="CR628" i="1"/>
  <c r="EF628" i="1"/>
  <c r="Q634" i="1" s="1"/>
  <c r="EF635" i="1" s="1"/>
  <c r="Q667" i="1" s="1"/>
  <c r="CR580" i="1"/>
  <c r="CP480" i="1"/>
  <c r="R423" i="1"/>
  <c r="CQ423" i="1" s="1"/>
  <c r="R497" i="1"/>
  <c r="EE497" i="1" s="1"/>
  <c r="AX614" i="1"/>
  <c r="AW316" i="1"/>
  <c r="AW612" i="1"/>
  <c r="AX318" i="1"/>
  <c r="ED506" i="1"/>
  <c r="Q511" i="1" s="1"/>
  <c r="CP506" i="1"/>
  <c r="AR552" i="1"/>
  <c r="AR553" i="1"/>
  <c r="AW538" i="1"/>
  <c r="R542" i="1" s="1"/>
  <c r="AW567" i="1"/>
  <c r="R571" i="1" s="1"/>
  <c r="AR578" i="1"/>
  <c r="AR652" i="1"/>
  <c r="CP628" i="1"/>
  <c r="AR479" i="1"/>
  <c r="AB551" i="1"/>
  <c r="AB552" i="1"/>
  <c r="AB625" i="1"/>
  <c r="AB626" i="1"/>
  <c r="EF406" i="1"/>
  <c r="Q412" i="1" s="1"/>
  <c r="CR406" i="1"/>
  <c r="CR291" i="1"/>
  <c r="EF291" i="1"/>
  <c r="Y297" i="1" s="1"/>
  <c r="CP332" i="1"/>
  <c r="AR257" i="1"/>
  <c r="ED358" i="1"/>
  <c r="Q363" i="1" s="1"/>
  <c r="AX244" i="1"/>
  <c r="CR284" i="1"/>
  <c r="AB331" i="1"/>
  <c r="AB330" i="1"/>
  <c r="AB329" i="1"/>
  <c r="AB405" i="1"/>
  <c r="AB404" i="1"/>
  <c r="AB403" i="1"/>
  <c r="AB431" i="1"/>
  <c r="AB430" i="1"/>
  <c r="AB429" i="1"/>
  <c r="CP406" i="1"/>
  <c r="AR256" i="1"/>
  <c r="AW242" i="1"/>
  <c r="AB255" i="1"/>
  <c r="AB256" i="1"/>
  <c r="AX273" i="1"/>
  <c r="R275" i="1" s="1"/>
  <c r="AR331" i="1"/>
  <c r="AX347" i="1"/>
  <c r="R349" i="1" s="1"/>
  <c r="AR357" i="1"/>
  <c r="AR431" i="1"/>
  <c r="P209" i="1"/>
  <c r="Q208" i="1"/>
  <c r="U199" i="1"/>
  <c r="T197" i="1"/>
  <c r="P183" i="1"/>
  <c r="Q182" i="1"/>
  <c r="U170" i="1"/>
  <c r="T168" i="1"/>
  <c r="BT158" i="1"/>
  <c r="AK209" i="1"/>
  <c r="AK208" i="1"/>
  <c r="AK207" i="1"/>
  <c r="K205" i="1"/>
  <c r="AB209" i="1" s="1"/>
  <c r="AQ199" i="1"/>
  <c r="AH199" i="1"/>
  <c r="AP197" i="1"/>
  <c r="AG197" i="1"/>
  <c r="AK183" i="1"/>
  <c r="AK182" i="1"/>
  <c r="AK181" i="1"/>
  <c r="K179" i="1"/>
  <c r="V175" i="1"/>
  <c r="AQ170" i="1"/>
  <c r="AH170" i="1"/>
  <c r="AP168" i="1"/>
  <c r="AG168" i="1"/>
  <c r="AW168" i="1" s="1"/>
  <c r="BD160" i="1"/>
  <c r="AU160" i="1"/>
  <c r="CA158" i="1"/>
  <c r="BL158" i="1"/>
  <c r="BC158" i="1"/>
  <c r="CA84" i="1"/>
  <c r="BT84" i="1"/>
  <c r="ED291" i="1" l="1"/>
  <c r="AL296" i="1" s="1"/>
  <c r="CP291" i="1"/>
  <c r="EF587" i="1"/>
  <c r="Y593" i="1" s="1"/>
  <c r="CR587" i="1"/>
  <c r="ED432" i="1"/>
  <c r="Q437" i="1" s="1"/>
  <c r="CR635" i="1"/>
  <c r="CR506" i="1"/>
  <c r="CP284" i="1"/>
  <c r="EF654" i="1"/>
  <c r="Q660" i="1" s="1"/>
  <c r="EF661" i="1" s="1"/>
  <c r="CQ645" i="1"/>
  <c r="R616" i="1"/>
  <c r="AC619" i="1" s="1"/>
  <c r="CQ497" i="1"/>
  <c r="EE468" i="1"/>
  <c r="Q484" i="1" s="1"/>
  <c r="H471" i="1"/>
  <c r="AC471" i="1"/>
  <c r="ED471" i="1" s="1"/>
  <c r="EE423" i="1"/>
  <c r="Q436" i="1" s="1"/>
  <c r="CQ394" i="1"/>
  <c r="EE394" i="1"/>
  <c r="Q410" i="1" s="1"/>
  <c r="H397" i="1"/>
  <c r="AW197" i="1"/>
  <c r="R320" i="1"/>
  <c r="R246" i="1"/>
  <c r="CQ246" i="1" s="1"/>
  <c r="ED580" i="1"/>
  <c r="Q585" i="1" s="1"/>
  <c r="CP580" i="1"/>
  <c r="CR480" i="1"/>
  <c r="EF480" i="1"/>
  <c r="Q486" i="1" s="1"/>
  <c r="ED654" i="1"/>
  <c r="Q659" i="1" s="1"/>
  <c r="CP654" i="1"/>
  <c r="H545" i="1"/>
  <c r="AC545" i="1"/>
  <c r="CQ542" i="1"/>
  <c r="EE542" i="1"/>
  <c r="ED554" i="1"/>
  <c r="Y559" i="1" s="1"/>
  <c r="CP554" i="1"/>
  <c r="Q510" i="1"/>
  <c r="CQ571" i="1"/>
  <c r="EE571" i="1"/>
  <c r="EF554" i="1"/>
  <c r="Q560" i="1" s="1"/>
  <c r="CR554" i="1"/>
  <c r="EF513" i="1"/>
  <c r="Y519" i="1" s="1"/>
  <c r="CR513" i="1"/>
  <c r="ED513" i="1"/>
  <c r="AL518" i="1" s="1"/>
  <c r="CP513" i="1"/>
  <c r="EE349" i="1"/>
  <c r="CQ349" i="1"/>
  <c r="ED365" i="1"/>
  <c r="AL370" i="1" s="1"/>
  <c r="CP365" i="1"/>
  <c r="ED397" i="1"/>
  <c r="CP397" i="1"/>
  <c r="CO397" i="1" s="1"/>
  <c r="CQ275" i="1"/>
  <c r="EE275" i="1"/>
  <c r="EF432" i="1"/>
  <c r="Q438" i="1" s="1"/>
  <c r="CR432" i="1"/>
  <c r="EF332" i="1"/>
  <c r="Q338" i="1" s="1"/>
  <c r="CR332" i="1"/>
  <c r="EF258" i="1"/>
  <c r="Q264" i="1" s="1"/>
  <c r="CR258" i="1"/>
  <c r="EF358" i="1"/>
  <c r="Q364" i="1" s="1"/>
  <c r="CR358" i="1"/>
  <c r="CP258" i="1"/>
  <c r="ED258" i="1"/>
  <c r="Y263" i="1" s="1"/>
  <c r="ED439" i="1"/>
  <c r="AL444" i="1" s="1"/>
  <c r="CP439" i="1"/>
  <c r="EF413" i="1"/>
  <c r="CR413" i="1"/>
  <c r="AX199" i="1"/>
  <c r="R201" i="1" s="1"/>
  <c r="AR183" i="1"/>
  <c r="EF184" i="1" s="1"/>
  <c r="Q190" i="1" s="1"/>
  <c r="AX170" i="1"/>
  <c r="R172" i="1"/>
  <c r="AR208" i="1"/>
  <c r="AR209" i="1"/>
  <c r="AB181" i="1"/>
  <c r="AB182" i="1"/>
  <c r="AB183" i="1"/>
  <c r="AR182" i="1"/>
  <c r="AB207" i="1"/>
  <c r="AB208" i="1"/>
  <c r="CR661" i="1" l="1"/>
  <c r="H619" i="1"/>
  <c r="CQ616" i="1"/>
  <c r="EE616" i="1"/>
  <c r="CP471" i="1"/>
  <c r="CO471" i="1" s="1"/>
  <c r="H323" i="1"/>
  <c r="AC323" i="1"/>
  <c r="EE320" i="1"/>
  <c r="CQ320" i="1"/>
  <c r="EE246" i="1"/>
  <c r="Q262" i="1" s="1"/>
  <c r="H249" i="1"/>
  <c r="AC249" i="1"/>
  <c r="CP249" i="1" s="1"/>
  <c r="CO249" i="1" s="1"/>
  <c r="ED661" i="1"/>
  <c r="AL666" i="1" s="1"/>
  <c r="CP661" i="1"/>
  <c r="ED587" i="1"/>
  <c r="AL592" i="1" s="1"/>
  <c r="CP587" i="1"/>
  <c r="Q584" i="1"/>
  <c r="CP619" i="1"/>
  <c r="CO619" i="1" s="1"/>
  <c r="ED619" i="1"/>
  <c r="CP545" i="1"/>
  <c r="CO545" i="1" s="1"/>
  <c r="ED545" i="1"/>
  <c r="EF561" i="1"/>
  <c r="CR561" i="1"/>
  <c r="Q558" i="1"/>
  <c r="CR487" i="1"/>
  <c r="EF487" i="1"/>
  <c r="Q485" i="1"/>
  <c r="EC471" i="1"/>
  <c r="AJ485" i="1"/>
  <c r="Q632" i="1"/>
  <c r="Y667" i="1"/>
  <c r="AJ667" i="1"/>
  <c r="EF265" i="1"/>
  <c r="CR265" i="1"/>
  <c r="EF339" i="1"/>
  <c r="CR339" i="1"/>
  <c r="CR365" i="1"/>
  <c r="EF365" i="1"/>
  <c r="Y371" i="1" s="1"/>
  <c r="CR439" i="1"/>
  <c r="EF439" i="1"/>
  <c r="Y445" i="1" s="1"/>
  <c r="AJ411" i="1"/>
  <c r="EC397" i="1"/>
  <c r="Q411" i="1"/>
  <c r="Q288" i="1"/>
  <c r="AJ445" i="1"/>
  <c r="Q445" i="1"/>
  <c r="Q362" i="1"/>
  <c r="CR184" i="1"/>
  <c r="ED210" i="1"/>
  <c r="Q215" i="1" s="1"/>
  <c r="CP210" i="1"/>
  <c r="ED184" i="1"/>
  <c r="Y189" i="1" s="1"/>
  <c r="CP184" i="1"/>
  <c r="AC175" i="1"/>
  <c r="CQ172" i="1"/>
  <c r="H175" i="1"/>
  <c r="EE172" i="1"/>
  <c r="EF210" i="1"/>
  <c r="Q216" i="1" s="1"/>
  <c r="CR210" i="1"/>
  <c r="CQ201" i="1"/>
  <c r="EE201" i="1"/>
  <c r="EF191" i="1"/>
  <c r="CR191" i="1"/>
  <c r="P135" i="1"/>
  <c r="Q134" i="1"/>
  <c r="U125" i="1"/>
  <c r="T123" i="1"/>
  <c r="P109" i="1"/>
  <c r="Q108" i="1"/>
  <c r="U96" i="1"/>
  <c r="T94" i="1"/>
  <c r="AK135" i="1"/>
  <c r="AK134" i="1"/>
  <c r="AK133" i="1"/>
  <c r="K131" i="1"/>
  <c r="AB135" i="1" s="1"/>
  <c r="AQ125" i="1"/>
  <c r="AH125" i="1"/>
  <c r="AX125" i="1"/>
  <c r="AP123" i="1"/>
  <c r="AG123" i="1"/>
  <c r="AK109" i="1"/>
  <c r="AB109" i="1"/>
  <c r="AK108" i="1"/>
  <c r="AB108" i="1"/>
  <c r="AK107" i="1"/>
  <c r="AB107" i="1"/>
  <c r="K105" i="1"/>
  <c r="V101" i="1"/>
  <c r="AQ96" i="1"/>
  <c r="AH96" i="1"/>
  <c r="AP94" i="1"/>
  <c r="AG94" i="1"/>
  <c r="AW94" i="1"/>
  <c r="BD86" i="1"/>
  <c r="AU86" i="1"/>
  <c r="BL84" i="1"/>
  <c r="BC84" i="1"/>
  <c r="AR135" i="1" l="1"/>
  <c r="AX96" i="1"/>
  <c r="AW123" i="1"/>
  <c r="AR134" i="1"/>
  <c r="CP136" i="1" s="1"/>
  <c r="ED323" i="1"/>
  <c r="CP323" i="1"/>
  <c r="CO323" i="1" s="1"/>
  <c r="Q336" i="1"/>
  <c r="ED249" i="1"/>
  <c r="AJ263" i="1" s="1"/>
  <c r="EF668" i="1"/>
  <c r="EF596" i="1" s="1"/>
  <c r="CR668" i="1"/>
  <c r="CR596" i="1" s="1"/>
  <c r="I12" i="2" s="1"/>
  <c r="ED487" i="1"/>
  <c r="CP487" i="1"/>
  <c r="Q519" i="1"/>
  <c r="AJ519" i="1"/>
  <c r="Q559" i="1"/>
  <c r="AJ559" i="1"/>
  <c r="EC545" i="1"/>
  <c r="Q593" i="1"/>
  <c r="AJ593" i="1"/>
  <c r="EC619" i="1"/>
  <c r="AJ633" i="1"/>
  <c r="Q633" i="1"/>
  <c r="ED413" i="1"/>
  <c r="CP413" i="1"/>
  <c r="EF446" i="1"/>
  <c r="EF374" i="1" s="1"/>
  <c r="CR446" i="1"/>
  <c r="CR374" i="1" s="1"/>
  <c r="I9" i="2" s="1"/>
  <c r="AJ371" i="1"/>
  <c r="Q371" i="1"/>
  <c r="AJ297" i="1"/>
  <c r="Q297" i="1"/>
  <c r="Q214" i="1"/>
  <c r="ED175" i="1"/>
  <c r="CP175" i="1"/>
  <c r="CO175" i="1" s="1"/>
  <c r="Q223" i="1"/>
  <c r="EF217" i="1"/>
  <c r="Y223" i="1" s="1"/>
  <c r="CR217" i="1"/>
  <c r="Q188" i="1"/>
  <c r="ED217" i="1"/>
  <c r="AL222" i="1" s="1"/>
  <c r="CP217" i="1"/>
  <c r="AR109" i="1"/>
  <c r="EF110" i="1" s="1"/>
  <c r="Q116" i="1" s="1"/>
  <c r="R98" i="1"/>
  <c r="EE98" i="1" s="1"/>
  <c r="ED136" i="1"/>
  <c r="Q141" i="1" s="1"/>
  <c r="EF136" i="1"/>
  <c r="Q142" i="1" s="1"/>
  <c r="CR136" i="1"/>
  <c r="R127" i="1"/>
  <c r="AR108" i="1"/>
  <c r="AB133" i="1"/>
  <c r="AB134" i="1"/>
  <c r="EC249" i="1" l="1"/>
  <c r="Q263" i="1"/>
  <c r="Q337" i="1"/>
  <c r="AJ337" i="1"/>
  <c r="EC323" i="1"/>
  <c r="ED561" i="1"/>
  <c r="CP561" i="1"/>
  <c r="EF594" i="1"/>
  <c r="EF522" i="1" s="1"/>
  <c r="CR594" i="1"/>
  <c r="CR522" i="1" s="1"/>
  <c r="I11" i="2" s="1"/>
  <c r="AB518" i="1"/>
  <c r="EF520" i="1"/>
  <c r="EF448" i="1" s="1"/>
  <c r="CR520" i="1"/>
  <c r="CR448" i="1" s="1"/>
  <c r="I10" i="2" s="1"/>
  <c r="ED635" i="1"/>
  <c r="CP635" i="1"/>
  <c r="CR298" i="1"/>
  <c r="CR226" i="1" s="1"/>
  <c r="I7" i="2" s="1"/>
  <c r="EF298" i="1"/>
  <c r="EF226" i="1" s="1"/>
  <c r="CP265" i="1"/>
  <c r="ED265" i="1"/>
  <c r="AB444" i="1"/>
  <c r="CR372" i="1"/>
  <c r="CR300" i="1" s="1"/>
  <c r="I8" i="2" s="1"/>
  <c r="EF372" i="1"/>
  <c r="EF300" i="1" s="1"/>
  <c r="AJ223" i="1"/>
  <c r="AJ189" i="1"/>
  <c r="EC175" i="1"/>
  <c r="Q189" i="1"/>
  <c r="CR110" i="1"/>
  <c r="H101" i="1"/>
  <c r="CQ98" i="1"/>
  <c r="AC101" i="1"/>
  <c r="ED101" i="1" s="1"/>
  <c r="CQ127" i="1"/>
  <c r="EE127" i="1"/>
  <c r="ED143" i="1"/>
  <c r="AL148" i="1" s="1"/>
  <c r="CP143" i="1"/>
  <c r="ED110" i="1"/>
  <c r="Y115" i="1" s="1"/>
  <c r="CP110" i="1"/>
  <c r="EF143" i="1"/>
  <c r="Y149" i="1" s="1"/>
  <c r="CR143" i="1"/>
  <c r="Q114" i="1"/>
  <c r="EF117" i="1"/>
  <c r="CR117" i="1"/>
  <c r="ED339" i="1" l="1"/>
  <c r="CP339" i="1"/>
  <c r="AB666" i="1"/>
  <c r="AB592" i="1"/>
  <c r="AB296" i="1"/>
  <c r="ED191" i="1"/>
  <c r="CP191" i="1"/>
  <c r="EF224" i="1"/>
  <c r="EF152" i="1" s="1"/>
  <c r="CR224" i="1"/>
  <c r="CR152" i="1" s="1"/>
  <c r="I6" i="2" s="1"/>
  <c r="CP101" i="1"/>
  <c r="CO101" i="1" s="1"/>
  <c r="AJ149" i="1"/>
  <c r="Q149" i="1"/>
  <c r="Q140" i="1"/>
  <c r="AJ115" i="1"/>
  <c r="Q115" i="1"/>
  <c r="EC101" i="1"/>
  <c r="AB370" i="1" l="1"/>
  <c r="AB222" i="1"/>
  <c r="EF150" i="1"/>
  <c r="EF78" i="1" s="1"/>
  <c r="CR150" i="1"/>
  <c r="CR78" i="1" s="1"/>
  <c r="I5" i="2" s="1"/>
  <c r="ED117" i="1"/>
  <c r="CP117" i="1"/>
  <c r="AB148" i="1" l="1"/>
  <c r="P61" i="1" l="1"/>
  <c r="Q60" i="1"/>
  <c r="U51" i="1"/>
  <c r="T49" i="1"/>
  <c r="P35" i="1"/>
  <c r="Q34" i="1"/>
  <c r="U22" i="1"/>
  <c r="T20" i="1"/>
  <c r="G4" i="11"/>
  <c r="I4" i="11"/>
  <c r="I8" i="10"/>
  <c r="AB8" i="10" s="1"/>
  <c r="AB4" i="10" s="1"/>
  <c r="H4" i="11" s="1"/>
  <c r="AC5" i="10"/>
  <c r="AA6" i="10"/>
  <c r="E25" i="9"/>
  <c r="E24" i="9"/>
  <c r="E23" i="9"/>
  <c r="E22" i="9"/>
  <c r="E21" i="9"/>
  <c r="R6" i="5"/>
  <c r="R5" i="5"/>
  <c r="AK61" i="1"/>
  <c r="AK60" i="1"/>
  <c r="AK59" i="1"/>
  <c r="K57" i="1"/>
  <c r="AB61" i="1" s="1"/>
  <c r="AQ51" i="1"/>
  <c r="AH51" i="1"/>
  <c r="AX51" i="1" s="1"/>
  <c r="AP49" i="1"/>
  <c r="AG49" i="1"/>
  <c r="AK35" i="1"/>
  <c r="AK34" i="1"/>
  <c r="AK33" i="1"/>
  <c r="K31" i="1"/>
  <c r="AB35" i="1" s="1"/>
  <c r="V27" i="1"/>
  <c r="AQ22" i="1"/>
  <c r="AH22" i="1"/>
  <c r="AP20" i="1"/>
  <c r="AG20" i="1"/>
  <c r="BD12" i="1"/>
  <c r="AU12" i="1"/>
  <c r="BL10" i="1"/>
  <c r="BC10" i="1"/>
  <c r="AJ604" i="1" l="1"/>
  <c r="BK604" i="1" s="1"/>
  <c r="I95" i="3" s="1"/>
  <c r="AJ382" i="1"/>
  <c r="BK382" i="1" s="1"/>
  <c r="I62" i="3" s="1"/>
  <c r="AJ308" i="1"/>
  <c r="BK308" i="1" s="1"/>
  <c r="I51" i="3" s="1"/>
  <c r="AJ530" i="1"/>
  <c r="BK530" i="1" s="1"/>
  <c r="I84" i="3" s="1"/>
  <c r="AJ456" i="1"/>
  <c r="BK456" i="1" s="1"/>
  <c r="I73" i="3" s="1"/>
  <c r="AP602" i="1"/>
  <c r="CI602" i="1" s="1"/>
  <c r="AP306" i="1"/>
  <c r="CI306" i="1" s="1"/>
  <c r="AP528" i="1"/>
  <c r="CI528" i="1" s="1"/>
  <c r="AP380" i="1"/>
  <c r="CI380" i="1" s="1"/>
  <c r="AP454" i="1"/>
  <c r="BZ454" i="1" s="1"/>
  <c r="P33" i="1"/>
  <c r="P651" i="1"/>
  <c r="AR651" i="1" s="1"/>
  <c r="P133" i="1"/>
  <c r="P403" i="1"/>
  <c r="AR403" i="1" s="1"/>
  <c r="P329" i="1"/>
  <c r="AR329" i="1" s="1"/>
  <c r="P625" i="1"/>
  <c r="AR625" i="1" s="1"/>
  <c r="P577" i="1"/>
  <c r="AR577" i="1" s="1"/>
  <c r="P551" i="1"/>
  <c r="AR551" i="1" s="1"/>
  <c r="P503" i="1"/>
  <c r="AR503" i="1" s="1"/>
  <c r="P477" i="1"/>
  <c r="AR477" i="1" s="1"/>
  <c r="P429" i="1"/>
  <c r="AR429" i="1" s="1"/>
  <c r="P355" i="1"/>
  <c r="AR355" i="1" s="1"/>
  <c r="P281" i="1"/>
  <c r="AR281" i="1" s="1"/>
  <c r="P59" i="1"/>
  <c r="AR59" i="1" s="1"/>
  <c r="CQ62" i="1" s="1"/>
  <c r="AR133" i="1"/>
  <c r="EE136" i="1" s="1"/>
  <c r="AJ234" i="1"/>
  <c r="BK234" i="1" s="1"/>
  <c r="I40" i="3" s="1"/>
  <c r="AJ160" i="1"/>
  <c r="BK160" i="1" s="1"/>
  <c r="I29" i="3" s="1"/>
  <c r="AJ86" i="1"/>
  <c r="BK86" i="1" s="1"/>
  <c r="I18" i="3" s="1"/>
  <c r="AP232" i="1"/>
  <c r="BZ232" i="1" s="1"/>
  <c r="AP158" i="1"/>
  <c r="CI158" i="1" s="1"/>
  <c r="AP84" i="1"/>
  <c r="CI84" i="1" s="1"/>
  <c r="I17" i="3" s="1"/>
  <c r="AJ12" i="1"/>
  <c r="BK12" i="1" s="1"/>
  <c r="I7" i="3" s="1"/>
  <c r="AP10" i="1"/>
  <c r="P255" i="1"/>
  <c r="AR255" i="1" s="1"/>
  <c r="P181" i="1"/>
  <c r="AR181" i="1" s="1"/>
  <c r="P207" i="1"/>
  <c r="AR207" i="1" s="1"/>
  <c r="P107" i="1"/>
  <c r="AR107" i="1" s="1"/>
  <c r="AR61" i="1"/>
  <c r="AR60" i="1"/>
  <c r="AR33" i="1"/>
  <c r="CQ36" i="1" s="1"/>
  <c r="BZ10" i="1"/>
  <c r="I6" i="3" s="1"/>
  <c r="AR34" i="1"/>
  <c r="AR35" i="1"/>
  <c r="AW49" i="1"/>
  <c r="R53" i="1" s="1"/>
  <c r="AX22" i="1"/>
  <c r="AW20" i="1"/>
  <c r="F4" i="11"/>
  <c r="Z8" i="10"/>
  <c r="Z6" i="10"/>
  <c r="J7" i="10"/>
  <c r="AA7" i="10" s="1"/>
  <c r="Z7" i="10" s="1"/>
  <c r="AC4" i="10"/>
  <c r="Z5" i="10"/>
  <c r="AB33" i="1"/>
  <c r="AB34" i="1"/>
  <c r="AB59" i="1"/>
  <c r="AB60" i="1"/>
  <c r="N7" i="3"/>
  <c r="L7" i="3"/>
  <c r="N6" i="3"/>
  <c r="N5" i="3" s="1"/>
  <c r="L6" i="3"/>
  <c r="EE62" i="1" l="1"/>
  <c r="EE36" i="1"/>
  <c r="S162" i="1"/>
  <c r="I28" i="3"/>
  <c r="J18" i="3"/>
  <c r="H18" i="3" s="1"/>
  <c r="G18" i="3"/>
  <c r="S532" i="1"/>
  <c r="I83" i="3"/>
  <c r="G84" i="3"/>
  <c r="J84" i="3"/>
  <c r="H84" i="3" s="1"/>
  <c r="G17" i="3"/>
  <c r="J17" i="3"/>
  <c r="G29" i="3"/>
  <c r="J29" i="3"/>
  <c r="H29" i="3" s="1"/>
  <c r="I50" i="3"/>
  <c r="S310" i="1"/>
  <c r="J51" i="3"/>
  <c r="H51" i="3" s="1"/>
  <c r="G51" i="3"/>
  <c r="G40" i="3"/>
  <c r="J40" i="3"/>
  <c r="H40" i="3" s="1"/>
  <c r="I72" i="3"/>
  <c r="S458" i="1"/>
  <c r="I94" i="3"/>
  <c r="S606" i="1"/>
  <c r="J62" i="3"/>
  <c r="H62" i="3" s="1"/>
  <c r="G62" i="3"/>
  <c r="S236" i="1"/>
  <c r="ED236" i="1" s="1"/>
  <c r="I39" i="3"/>
  <c r="S384" i="1"/>
  <c r="I61" i="3"/>
  <c r="G73" i="3"/>
  <c r="J73" i="3"/>
  <c r="H73" i="3" s="1"/>
  <c r="J95" i="3"/>
  <c r="H95" i="3" s="1"/>
  <c r="G95" i="3"/>
  <c r="L5" i="3"/>
  <c r="CQ580" i="1"/>
  <c r="CO580" i="1" s="1"/>
  <c r="AN580" i="1"/>
  <c r="EE580" i="1"/>
  <c r="CQ136" i="1"/>
  <c r="CO136" i="1" s="1"/>
  <c r="EE480" i="1"/>
  <c r="CQ480" i="1"/>
  <c r="CO480" i="1" s="1"/>
  <c r="AN480" i="1"/>
  <c r="CQ654" i="1"/>
  <c r="CO654" i="1" s="1"/>
  <c r="AN654" i="1"/>
  <c r="EE654" i="1"/>
  <c r="AN136" i="1"/>
  <c r="EE358" i="1"/>
  <c r="CQ358" i="1"/>
  <c r="CO358" i="1" s="1"/>
  <c r="AN358" i="1"/>
  <c r="EE554" i="1"/>
  <c r="AN554" i="1"/>
  <c r="CQ554" i="1"/>
  <c r="CO554" i="1" s="1"/>
  <c r="EE406" i="1"/>
  <c r="AN406" i="1"/>
  <c r="CQ406" i="1"/>
  <c r="CO406" i="1" s="1"/>
  <c r="EE432" i="1"/>
  <c r="AN432" i="1"/>
  <c r="CQ432" i="1"/>
  <c r="CO432" i="1" s="1"/>
  <c r="EE628" i="1"/>
  <c r="CQ628" i="1"/>
  <c r="CO628" i="1" s="1"/>
  <c r="AN628" i="1"/>
  <c r="AN284" i="1"/>
  <c r="EE284" i="1"/>
  <c r="CQ284" i="1"/>
  <c r="CO284" i="1" s="1"/>
  <c r="AN506" i="1"/>
  <c r="EE506" i="1"/>
  <c r="CQ506" i="1"/>
  <c r="CO506" i="1" s="1"/>
  <c r="EE332" i="1"/>
  <c r="AN332" i="1"/>
  <c r="CQ332" i="1"/>
  <c r="CO332" i="1" s="1"/>
  <c r="CP236" i="1"/>
  <c r="S88" i="1"/>
  <c r="CP162" i="1"/>
  <c r="ED162" i="1"/>
  <c r="EE110" i="1"/>
  <c r="CQ110" i="1"/>
  <c r="CO110" i="1" s="1"/>
  <c r="AN110" i="1"/>
  <c r="EE210" i="1"/>
  <c r="AN210" i="1"/>
  <c r="CQ210" i="1"/>
  <c r="CO210" i="1" s="1"/>
  <c r="EC136" i="1"/>
  <c r="Z140" i="1"/>
  <c r="AK140" i="1"/>
  <c r="EE258" i="1"/>
  <c r="CQ258" i="1"/>
  <c r="CO258" i="1" s="1"/>
  <c r="AN258" i="1"/>
  <c r="EE184" i="1"/>
  <c r="AN184" i="1"/>
  <c r="CQ184" i="1"/>
  <c r="CO184" i="1" s="1"/>
  <c r="S14" i="1"/>
  <c r="ED14" i="1" s="1"/>
  <c r="Q74" i="1" s="1"/>
  <c r="EF36" i="1"/>
  <c r="Q42" i="1" s="1"/>
  <c r="CR36" i="1"/>
  <c r="EE53" i="1"/>
  <c r="Q66" i="1" s="1"/>
  <c r="CQ53" i="1"/>
  <c r="ED62" i="1"/>
  <c r="Q67" i="1" s="1"/>
  <c r="CP62" i="1"/>
  <c r="EF62" i="1"/>
  <c r="Q68" i="1" s="1"/>
  <c r="CR62" i="1"/>
  <c r="ED36" i="1"/>
  <c r="Y41" i="1" s="1"/>
  <c r="CP36" i="1"/>
  <c r="CO36" i="1" s="1"/>
  <c r="AN62" i="1"/>
  <c r="AN36" i="1"/>
  <c r="R24" i="1"/>
  <c r="AA4" i="10"/>
  <c r="Z4" i="10" s="1"/>
  <c r="EC36" i="1"/>
  <c r="AB40" i="1"/>
  <c r="Z66" i="1"/>
  <c r="G7" i="3"/>
  <c r="J7" i="3"/>
  <c r="H7" i="3" s="1"/>
  <c r="G6" i="3"/>
  <c r="J6" i="3"/>
  <c r="EC62" i="1" l="1"/>
  <c r="CP606" i="1"/>
  <c r="ED606" i="1"/>
  <c r="G61" i="3"/>
  <c r="J61" i="3"/>
  <c r="CP458" i="1"/>
  <c r="ED458" i="1"/>
  <c r="ED384" i="1"/>
  <c r="CP384" i="1"/>
  <c r="G72" i="3"/>
  <c r="J72" i="3"/>
  <c r="G39" i="3"/>
  <c r="J39" i="3"/>
  <c r="CP310" i="1"/>
  <c r="ED310" i="1"/>
  <c r="H17" i="3"/>
  <c r="J16" i="3"/>
  <c r="G83" i="3"/>
  <c r="J83" i="3"/>
  <c r="G28" i="3"/>
  <c r="J28" i="3"/>
  <c r="G94" i="3"/>
  <c r="J94" i="3"/>
  <c r="G50" i="3"/>
  <c r="J50" i="3"/>
  <c r="ED532" i="1"/>
  <c r="CP532" i="1"/>
  <c r="J5" i="3"/>
  <c r="G4" i="6" s="1"/>
  <c r="F4" i="6" s="1"/>
  <c r="EC284" i="1"/>
  <c r="Z288" i="1"/>
  <c r="AK288" i="1"/>
  <c r="AB410" i="1"/>
  <c r="EC406" i="1"/>
  <c r="AM410" i="1"/>
  <c r="Z658" i="1"/>
  <c r="EC654" i="1"/>
  <c r="AK658" i="1"/>
  <c r="AB632" i="1"/>
  <c r="EC628" i="1"/>
  <c r="AM632" i="1"/>
  <c r="Z362" i="1"/>
  <c r="AK362" i="1"/>
  <c r="EC358" i="1"/>
  <c r="EC506" i="1"/>
  <c r="AK510" i="1"/>
  <c r="Z510" i="1"/>
  <c r="EC554" i="1"/>
  <c r="AM558" i="1"/>
  <c r="AB558" i="1"/>
  <c r="Z584" i="1"/>
  <c r="AK584" i="1"/>
  <c r="EC580" i="1"/>
  <c r="EC332" i="1"/>
  <c r="AB336" i="1"/>
  <c r="AM336" i="1"/>
  <c r="Z436" i="1"/>
  <c r="AK436" i="1"/>
  <c r="EC432" i="1"/>
  <c r="AB484" i="1"/>
  <c r="AM484" i="1"/>
  <c r="EC480" i="1"/>
  <c r="ED88" i="1"/>
  <c r="CP88" i="1"/>
  <c r="Q222" i="1"/>
  <c r="AW222" i="1"/>
  <c r="Q296" i="1"/>
  <c r="AW296" i="1"/>
  <c r="AB262" i="1"/>
  <c r="AM262" i="1"/>
  <c r="EC258" i="1"/>
  <c r="AK214" i="1"/>
  <c r="EC210" i="1"/>
  <c r="Z214" i="1"/>
  <c r="AB188" i="1"/>
  <c r="EC184" i="1"/>
  <c r="AM188" i="1"/>
  <c r="R143" i="1"/>
  <c r="EE143" i="1"/>
  <c r="CQ143" i="1"/>
  <c r="CO143" i="1" s="1"/>
  <c r="AB114" i="1"/>
  <c r="AM114" i="1"/>
  <c r="EC110" i="1"/>
  <c r="CP14" i="1"/>
  <c r="H27" i="1"/>
  <c r="CQ24" i="1"/>
  <c r="EF69" i="1"/>
  <c r="Y75" i="1" s="1"/>
  <c r="CR69" i="1"/>
  <c r="AK66" i="1"/>
  <c r="R69" i="1" s="1"/>
  <c r="CO62" i="1"/>
  <c r="ED69" i="1"/>
  <c r="AL74" i="1" s="1"/>
  <c r="CP69" i="1"/>
  <c r="EF43" i="1"/>
  <c r="CR43" i="1"/>
  <c r="EE24" i="1"/>
  <c r="AC27" i="1"/>
  <c r="H6" i="3"/>
  <c r="H50" i="3" l="1"/>
  <c r="J49" i="3"/>
  <c r="H28" i="3"/>
  <c r="J27" i="3"/>
  <c r="H16" i="3"/>
  <c r="G5" i="6"/>
  <c r="F5" i="6" s="1"/>
  <c r="H39" i="3"/>
  <c r="J38" i="3"/>
  <c r="H61" i="3"/>
  <c r="J60" i="3"/>
  <c r="Q444" i="1"/>
  <c r="AW444" i="1"/>
  <c r="H94" i="3"/>
  <c r="J93" i="3"/>
  <c r="H83" i="3"/>
  <c r="J82" i="3"/>
  <c r="Q370" i="1"/>
  <c r="AW370" i="1"/>
  <c r="H72" i="3"/>
  <c r="J71" i="3"/>
  <c r="Q518" i="1"/>
  <c r="AW518" i="1"/>
  <c r="Q666" i="1"/>
  <c r="AW666" i="1"/>
  <c r="Q592" i="1"/>
  <c r="AW592" i="1"/>
  <c r="H5" i="3"/>
  <c r="CQ635" i="1"/>
  <c r="CO635" i="1" s="1"/>
  <c r="EE635" i="1"/>
  <c r="R635" i="1"/>
  <c r="R587" i="1"/>
  <c r="EE587" i="1"/>
  <c r="CQ587" i="1"/>
  <c r="CO587" i="1" s="1"/>
  <c r="R291" i="1"/>
  <c r="EE291" i="1"/>
  <c r="CQ291" i="1"/>
  <c r="CO291" i="1" s="1"/>
  <c r="R365" i="1"/>
  <c r="CQ365" i="1"/>
  <c r="CO365" i="1" s="1"/>
  <c r="EE365" i="1"/>
  <c r="EE413" i="1"/>
  <c r="CQ413" i="1"/>
  <c r="CO413" i="1" s="1"/>
  <c r="R413" i="1"/>
  <c r="EE487" i="1"/>
  <c r="CQ487" i="1"/>
  <c r="CO487" i="1" s="1"/>
  <c r="R487" i="1"/>
  <c r="CQ561" i="1"/>
  <c r="CO561" i="1" s="1"/>
  <c r="EE561" i="1"/>
  <c r="R561" i="1"/>
  <c r="CQ339" i="1"/>
  <c r="CO339" i="1" s="1"/>
  <c r="EE339" i="1"/>
  <c r="R339" i="1"/>
  <c r="EE439" i="1"/>
  <c r="R439" i="1"/>
  <c r="CQ439" i="1"/>
  <c r="CO439" i="1" s="1"/>
  <c r="CQ513" i="1"/>
  <c r="CO513" i="1" s="1"/>
  <c r="EE513" i="1"/>
  <c r="R513" i="1"/>
  <c r="CQ661" i="1"/>
  <c r="CO661" i="1" s="1"/>
  <c r="R661" i="1"/>
  <c r="EE661" i="1"/>
  <c r="ED224" i="1"/>
  <c r="ED152" i="1" s="1"/>
  <c r="CP224" i="1"/>
  <c r="CP152" i="1" s="1"/>
  <c r="G6" i="2" s="1"/>
  <c r="ED298" i="1"/>
  <c r="ED226" i="1" s="1"/>
  <c r="CP298" i="1"/>
  <c r="CP226" i="1" s="1"/>
  <c r="G7" i="2" s="1"/>
  <c r="Q148" i="1"/>
  <c r="AW148" i="1"/>
  <c r="R217" i="1"/>
  <c r="EE217" i="1"/>
  <c r="CQ217" i="1"/>
  <c r="CO217" i="1" s="1"/>
  <c r="EC143" i="1"/>
  <c r="AB147" i="1"/>
  <c r="CQ117" i="1"/>
  <c r="CO117" i="1" s="1"/>
  <c r="R117" i="1"/>
  <c r="EE117" i="1"/>
  <c r="EE265" i="1"/>
  <c r="CQ265" i="1"/>
  <c r="CO265" i="1" s="1"/>
  <c r="R265" i="1"/>
  <c r="EE191" i="1"/>
  <c r="CQ191" i="1"/>
  <c r="CO191" i="1" s="1"/>
  <c r="R191" i="1"/>
  <c r="ED27" i="1"/>
  <c r="EC27" i="1" s="1"/>
  <c r="CP27" i="1"/>
  <c r="CO27" i="1" s="1"/>
  <c r="AJ75" i="1"/>
  <c r="Q75" i="1"/>
  <c r="EE69" i="1"/>
  <c r="CQ69" i="1"/>
  <c r="CO69" i="1" s="1"/>
  <c r="Q40" i="1"/>
  <c r="AM40" i="1"/>
  <c r="ED594" i="1" l="1"/>
  <c r="ED522" i="1" s="1"/>
  <c r="CP594" i="1"/>
  <c r="CP522" i="1" s="1"/>
  <c r="G11" i="2" s="1"/>
  <c r="CP520" i="1"/>
  <c r="CP448" i="1" s="1"/>
  <c r="G10" i="2" s="1"/>
  <c r="ED520" i="1"/>
  <c r="ED448" i="1" s="1"/>
  <c r="H93" i="3"/>
  <c r="G12" i="6"/>
  <c r="F12" i="6" s="1"/>
  <c r="ED668" i="1"/>
  <c r="ED596" i="1" s="1"/>
  <c r="CP668" i="1"/>
  <c r="CP596" i="1" s="1"/>
  <c r="G12" i="2" s="1"/>
  <c r="H71" i="3"/>
  <c r="G10" i="6"/>
  <c r="F10" i="6" s="1"/>
  <c r="H82" i="3"/>
  <c r="G11" i="6"/>
  <c r="F11" i="6" s="1"/>
  <c r="CP446" i="1"/>
  <c r="CP374" i="1" s="1"/>
  <c r="G9" i="2" s="1"/>
  <c r="ED446" i="1"/>
  <c r="ED374" i="1" s="1"/>
  <c r="H38" i="3"/>
  <c r="G7" i="6"/>
  <c r="F7" i="6" s="1"/>
  <c r="H27" i="3"/>
  <c r="G6" i="6"/>
  <c r="F6" i="6" s="1"/>
  <c r="ED372" i="1"/>
  <c r="ED300" i="1" s="1"/>
  <c r="CP372" i="1"/>
  <c r="CP300" i="1" s="1"/>
  <c r="G8" i="2" s="1"/>
  <c r="H60" i="3"/>
  <c r="G9" i="6"/>
  <c r="F9" i="6" s="1"/>
  <c r="H49" i="3"/>
  <c r="G8" i="6"/>
  <c r="F8" i="6" s="1"/>
  <c r="Q517" i="1"/>
  <c r="AN517" i="1"/>
  <c r="EC487" i="1"/>
  <c r="Q369" i="1"/>
  <c r="AN369" i="1"/>
  <c r="EC339" i="1"/>
  <c r="AN665" i="1"/>
  <c r="Q665" i="1"/>
  <c r="EC635" i="1"/>
  <c r="AN591" i="1"/>
  <c r="Q591" i="1"/>
  <c r="EC561" i="1"/>
  <c r="EC365" i="1"/>
  <c r="AB369" i="1"/>
  <c r="AB295" i="1"/>
  <c r="EC291" i="1"/>
  <c r="AB665" i="1"/>
  <c r="EC661" i="1"/>
  <c r="EC513" i="1"/>
  <c r="AB517" i="1"/>
  <c r="AB443" i="1"/>
  <c r="EC439" i="1"/>
  <c r="AN443" i="1"/>
  <c r="Q443" i="1"/>
  <c r="EC413" i="1"/>
  <c r="AB591" i="1"/>
  <c r="EC587" i="1"/>
  <c r="CP150" i="1"/>
  <c r="CP78" i="1" s="1"/>
  <c r="G5" i="2" s="1"/>
  <c r="ED150" i="1"/>
  <c r="ED78" i="1" s="1"/>
  <c r="AN147" i="1"/>
  <c r="EC117" i="1"/>
  <c r="Q147" i="1"/>
  <c r="AJ41" i="1"/>
  <c r="CP43" i="1" s="1"/>
  <c r="AB221" i="1"/>
  <c r="EC217" i="1"/>
  <c r="AN221" i="1"/>
  <c r="Q221" i="1"/>
  <c r="EC191" i="1"/>
  <c r="Q41" i="1"/>
  <c r="Q295" i="1"/>
  <c r="AN295" i="1"/>
  <c r="EC265" i="1"/>
  <c r="EE43" i="1"/>
  <c r="CQ43" i="1"/>
  <c r="ED43" i="1"/>
  <c r="AB74" i="1" s="1"/>
  <c r="EF76" i="1"/>
  <c r="EF4" i="1" s="1"/>
  <c r="CR76" i="1"/>
  <c r="EC69" i="1"/>
  <c r="AB73" i="1"/>
  <c r="CQ668" i="1" l="1"/>
  <c r="EE668" i="1"/>
  <c r="R668" i="1"/>
  <c r="CQ594" i="1"/>
  <c r="EE594" i="1"/>
  <c r="R594" i="1"/>
  <c r="CQ520" i="1"/>
  <c r="EE520" i="1"/>
  <c r="R520" i="1"/>
  <c r="CQ446" i="1"/>
  <c r="EE446" i="1"/>
  <c r="R446" i="1"/>
  <c r="CQ372" i="1"/>
  <c r="EE372" i="1"/>
  <c r="R372" i="1"/>
  <c r="CO43" i="1"/>
  <c r="EE224" i="1"/>
  <c r="CQ224" i="1"/>
  <c r="R224" i="1"/>
  <c r="R43" i="1"/>
  <c r="AW74" i="1"/>
  <c r="ED76" i="1" s="1"/>
  <c r="ED4" i="1" s="1"/>
  <c r="EE298" i="1"/>
  <c r="CQ298" i="1"/>
  <c r="R298" i="1"/>
  <c r="EC43" i="1"/>
  <c r="EE150" i="1"/>
  <c r="R150" i="1"/>
  <c r="CQ150" i="1"/>
  <c r="I4" i="2"/>
  <c r="CR4" i="1"/>
  <c r="AN73" i="1"/>
  <c r="Q73" i="1"/>
  <c r="CQ522" i="1" l="1"/>
  <c r="H11" i="2" s="1"/>
  <c r="F11" i="2" s="1"/>
  <c r="CO594" i="1"/>
  <c r="CO522" i="1" s="1"/>
  <c r="EE374" i="1"/>
  <c r="EC446" i="1"/>
  <c r="EC374" i="1" s="1"/>
  <c r="EE300" i="1"/>
  <c r="EC372" i="1"/>
  <c r="EC300" i="1" s="1"/>
  <c r="CQ374" i="1"/>
  <c r="H9" i="2" s="1"/>
  <c r="F9" i="2" s="1"/>
  <c r="CO446" i="1"/>
  <c r="CO374" i="1" s="1"/>
  <c r="EE596" i="1"/>
  <c r="EC668" i="1"/>
  <c r="EC596" i="1" s="1"/>
  <c r="EE448" i="1"/>
  <c r="EC520" i="1"/>
  <c r="EC448" i="1" s="1"/>
  <c r="CQ448" i="1"/>
  <c r="H10" i="2" s="1"/>
  <c r="F10" i="2" s="1"/>
  <c r="CO520" i="1"/>
  <c r="CO448" i="1" s="1"/>
  <c r="CQ300" i="1"/>
  <c r="H8" i="2" s="1"/>
  <c r="F8" i="2" s="1"/>
  <c r="CO372" i="1"/>
  <c r="CO300" i="1" s="1"/>
  <c r="EE522" i="1"/>
  <c r="EC594" i="1"/>
  <c r="EC522" i="1" s="1"/>
  <c r="CQ596" i="1"/>
  <c r="H12" i="2" s="1"/>
  <c r="F12" i="2" s="1"/>
  <c r="CO668" i="1"/>
  <c r="CO596" i="1" s="1"/>
  <c r="R76" i="1"/>
  <c r="CP76" i="1"/>
  <c r="G4" i="2" s="1"/>
  <c r="CQ226" i="1"/>
  <c r="H7" i="2" s="1"/>
  <c r="F7" i="2" s="1"/>
  <c r="CO298" i="1"/>
  <c r="CO226" i="1" s="1"/>
  <c r="EC150" i="1"/>
  <c r="EC78" i="1" s="1"/>
  <c r="EE78" i="1"/>
  <c r="EE226" i="1"/>
  <c r="EC298" i="1"/>
  <c r="EC226" i="1" s="1"/>
  <c r="CQ152" i="1"/>
  <c r="H6" i="2" s="1"/>
  <c r="F6" i="2" s="1"/>
  <c r="CO224" i="1"/>
  <c r="CO152" i="1" s="1"/>
  <c r="EE152" i="1"/>
  <c r="EC224" i="1"/>
  <c r="EC152" i="1" s="1"/>
  <c r="CO150" i="1"/>
  <c r="CO78" i="1" s="1"/>
  <c r="CQ78" i="1"/>
  <c r="H5" i="2" s="1"/>
  <c r="F5" i="2" s="1"/>
  <c r="CQ76" i="1"/>
  <c r="EE76" i="1"/>
  <c r="EE4" i="1" s="1"/>
  <c r="CP4" i="1" l="1"/>
  <c r="CO76" i="1"/>
  <c r="CO4" i="1" s="1"/>
  <c r="EC76" i="1"/>
  <c r="EC4" i="1" s="1"/>
  <c r="H4" i="2"/>
  <c r="F4" i="2" s="1"/>
  <c r="CQ4" i="1"/>
</calcChain>
</file>

<file path=xl/sharedStrings.xml><?xml version="1.0" encoding="utf-8"?>
<sst xmlns="http://schemas.openxmlformats.org/spreadsheetml/2006/main" count="2492" uniqueCount="262">
  <si>
    <t>단가산출</t>
  </si>
  <si>
    <t>산    출    근    거</t>
  </si>
  <si>
    <t>합  계</t>
  </si>
  <si>
    <t>노무비</t>
  </si>
  <si>
    <t>재료비</t>
  </si>
  <si>
    <t>경  비</t>
  </si>
  <si>
    <t>1.</t>
  </si>
  <si>
    <t>기</t>
  </si>
  <si>
    <t>계</t>
  </si>
  <si>
    <t>:</t>
  </si>
  <si>
    <t>굴삭기(무한궤도)</t>
  </si>
  <si>
    <t>=</t>
  </si>
  <si>
    <t>/</t>
  </si>
  <si>
    <t>(</t>
  </si>
  <si>
    <t>)</t>
  </si>
  <si>
    <t>×</t>
  </si>
  <si>
    <t>Q</t>
  </si>
  <si>
    <t>㎥</t>
  </si>
  <si>
    <t>hr</t>
  </si>
  <si>
    <t>경</t>
  </si>
  <si>
    <t>비</t>
  </si>
  <si>
    <t>소</t>
  </si>
  <si>
    <t>2.</t>
  </si>
  <si>
    <t>합</t>
  </si>
  <si>
    <t>및</t>
  </si>
  <si>
    <t>2</t>
  </si>
  <si>
    <t>+</t>
  </si>
  <si>
    <t>3.</t>
  </si>
  <si>
    <t>1</t>
  </si>
  <si>
    <t>3</t>
  </si>
  <si>
    <t>적용</t>
  </si>
  <si>
    <t>4.</t>
  </si>
  <si>
    <t>%</t>
  </si>
  <si>
    <t>kg</t>
  </si>
  <si>
    <t>ℓ</t>
  </si>
  <si>
    <t>다</t>
  </si>
  <si>
    <t>가</t>
  </si>
  <si>
    <t>.</t>
  </si>
  <si>
    <t>인</t>
  </si>
  <si>
    <t>보통인부</t>
  </si>
  <si>
    <t>인부소계</t>
  </si>
  <si>
    <t>나</t>
  </si>
  <si>
    <t>EA</t>
  </si>
  <si>
    <t>㎡</t>
  </si>
  <si>
    <t>노무비의</t>
  </si>
  <si>
    <t>5</t>
  </si>
  <si>
    <t>(30×30×3600mm)</t>
  </si>
  <si>
    <t>형틀목공</t>
  </si>
  <si>
    <t>공구손료</t>
  </si>
  <si>
    <t>경장비</t>
  </si>
  <si>
    <t>기계경비</t>
  </si>
  <si>
    <t>력</t>
  </si>
  <si>
    <t>설치비</t>
  </si>
  <si>
    <t>자재소계</t>
  </si>
  <si>
    <t>(0.2㎥)</t>
  </si>
  <si>
    <t>10</t>
  </si>
  <si>
    <t>개월</t>
  </si>
  <si>
    <t>사용</t>
  </si>
  <si>
    <t>4</t>
  </si>
  <si>
    <t>손율</t>
  </si>
  <si>
    <t>8</t>
  </si>
  <si>
    <t>단가산출총괄표</t>
  </si>
  <si>
    <t>No</t>
  </si>
  <si>
    <t>품    명</t>
  </si>
  <si>
    <t>규   격</t>
  </si>
  <si>
    <t>단위</t>
  </si>
  <si>
    <t>합    계</t>
  </si>
  <si>
    <t>경    비</t>
  </si>
  <si>
    <t>비    고</t>
  </si>
  <si>
    <t>당초합계</t>
  </si>
  <si>
    <t>당초노무비</t>
  </si>
  <si>
    <t>당초재료비</t>
  </si>
  <si>
    <t>당초경비</t>
  </si>
  <si>
    <t/>
  </si>
  <si>
    <t>일위대가</t>
  </si>
  <si>
    <t>호  표</t>
  </si>
  <si>
    <t>수 량</t>
  </si>
  <si>
    <t>단  가</t>
  </si>
  <si>
    <t>금   액</t>
  </si>
  <si>
    <t>자재단가</t>
  </si>
  <si>
    <t>품     명</t>
  </si>
  <si>
    <t>가격정보</t>
  </si>
  <si>
    <t>물가자료</t>
  </si>
  <si>
    <t>유통물가</t>
  </si>
  <si>
    <t>물가정보</t>
  </si>
  <si>
    <t>거래가격</t>
  </si>
  <si>
    <t>견적가1</t>
  </si>
  <si>
    <t>적용단가</t>
  </si>
  <si>
    <t>비   고</t>
  </si>
  <si>
    <t>적용방법</t>
  </si>
  <si>
    <t>적용일자</t>
  </si>
  <si>
    <t>page</t>
  </si>
  <si>
    <t>최저단가</t>
  </si>
  <si>
    <t>일위대가총괄표</t>
  </si>
  <si>
    <t>제1호표</t>
    <phoneticPr fontId="3" type="noConversion"/>
  </si>
  <si>
    <t>토류판설치 및 철거</t>
    <phoneticPr fontId="3" type="noConversion"/>
  </si>
  <si>
    <t>&lt;품셈5-2-3&gt;</t>
  </si>
  <si>
    <t>미만</t>
  </si>
  <si>
    <t>보통철선,서울</t>
  </si>
  <si>
    <t>(#8,4.0mm)</t>
  </si>
  <si>
    <t>엔진톱등</t>
  </si>
  <si>
    <t>1.5</t>
  </si>
  <si>
    <t>철거비</t>
  </si>
  <si>
    <t>132</t>
  </si>
  <si>
    <t>#8, 4.0mm</t>
  </si>
  <si>
    <t>66(18.8)</t>
  </si>
  <si>
    <t>42(18.8)</t>
  </si>
  <si>
    <t>1권102(18.8)</t>
  </si>
  <si>
    <t>74(18.8)</t>
  </si>
  <si>
    <t>30×30×3600mm</t>
  </si>
  <si>
    <t>139(18.8)</t>
  </si>
  <si>
    <t>73(18.8)</t>
  </si>
  <si>
    <t>1권161(18.8)</t>
  </si>
  <si>
    <t>124(18.8)</t>
  </si>
  <si>
    <t>333</t>
  </si>
  <si>
    <t>노임단가</t>
  </si>
  <si>
    <t>단가1</t>
  </si>
  <si>
    <t>단가2</t>
  </si>
  <si>
    <t>단가3</t>
  </si>
  <si>
    <t>단가4</t>
  </si>
  <si>
    <t>단가5</t>
  </si>
  <si>
    <t>단가6</t>
  </si>
  <si>
    <t>2018_상반기_노임단가</t>
  </si>
  <si>
    <t>2018-01-01</t>
  </si>
  <si>
    <t>2018년(상)</t>
  </si>
  <si>
    <t>건설기계운전사</t>
  </si>
  <si>
    <t>기계경비적용기준</t>
  </si>
  <si>
    <t>환 율 (/￦)</t>
  </si>
  <si>
    <t>기본재료비</t>
  </si>
  <si>
    <t>화   폐</t>
  </si>
  <si>
    <t>환  율</t>
  </si>
  <si>
    <t>비     고</t>
  </si>
  <si>
    <t>품   명</t>
  </si>
  <si>
    <t>규  격</t>
  </si>
  <si>
    <t>달러($)</t>
  </si>
  <si>
    <t>2018.8.1. 매매기준율</t>
  </si>
  <si>
    <t>경    유</t>
  </si>
  <si>
    <t>엔(100￥)</t>
  </si>
  <si>
    <t>치  즐(0.4㎥)</t>
  </si>
  <si>
    <t>유로(E)</t>
  </si>
  <si>
    <t>치  즐(0.7㎥)</t>
  </si>
  <si>
    <t>마르크(M)</t>
  </si>
  <si>
    <t>휘 발 유</t>
  </si>
  <si>
    <t>파운드(L)</t>
  </si>
  <si>
    <t>중    유</t>
  </si>
  <si>
    <t>전    력</t>
  </si>
  <si>
    <t>KWH</t>
  </si>
  <si>
    <t>노임계수</t>
  </si>
  <si>
    <t>계산결과값 자리수</t>
  </si>
  <si>
    <t>계산값</t>
  </si>
  <si>
    <t>1/8*16/12*25/20</t>
  </si>
  <si>
    <t>1/8*16/12*25/20*24/15</t>
  </si>
  <si>
    <t>경  비 소수 1 미만 절하</t>
  </si>
  <si>
    <t>1/8*16/12*25/20*12/10</t>
  </si>
  <si>
    <t>1/8*16/12*25/20*14/12</t>
  </si>
  <si>
    <t>재료비 소수 1 미만 절하</t>
  </si>
  <si>
    <t>1/8*16/12*25/20*24/5</t>
  </si>
  <si>
    <t>노무비 소수 1 미만 절하</t>
  </si>
  <si>
    <t>명    칭</t>
  </si>
  <si>
    <t>산   출   근   거</t>
  </si>
  <si>
    <t>￦×</t>
  </si>
  <si>
    <t>10(-7)</t>
  </si>
  <si>
    <t>주연료</t>
  </si>
  <si>
    <t>경유</t>
  </si>
  <si>
    <t>주연료의</t>
  </si>
  <si>
    <t>손    료</t>
  </si>
  <si>
    <t>'18年 개정</t>
  </si>
  <si>
    <t>잡    품</t>
  </si>
  <si>
    <t>0.2㎥</t>
  </si>
  <si>
    <t>2.0㎥</t>
  </si>
  <si>
    <t>기계경비총괄표</t>
  </si>
  <si>
    <t>1. 굴삭기(무한궤도)</t>
    <phoneticPr fontId="3" type="noConversion"/>
  </si>
  <si>
    <t>외송각재,서울</t>
    <phoneticPr fontId="3" type="noConversion"/>
  </si>
  <si>
    <t>보통철선,서울</t>
    <phoneticPr fontId="3" type="noConversion"/>
  </si>
  <si>
    <t>외송각재, 서울</t>
    <phoneticPr fontId="3" type="noConversion"/>
  </si>
  <si>
    <t>1.토류판 설치 및 철거(100*150*2000) [㎡]</t>
    <phoneticPr fontId="3" type="noConversion"/>
  </si>
  <si>
    <t>재료비</t>
    <phoneticPr fontId="3" type="noConversion"/>
  </si>
  <si>
    <t>노무비</t>
    <phoneticPr fontId="3" type="noConversion"/>
  </si>
  <si>
    <t>재료비</t>
    <phoneticPr fontId="3" type="noConversion"/>
  </si>
  <si>
    <t>노무비</t>
    <phoneticPr fontId="3" type="noConversion"/>
  </si>
  <si>
    <t>토류판 설치 및 철거</t>
    <phoneticPr fontId="3" type="noConversion"/>
  </si>
  <si>
    <t>㎡</t>
    <phoneticPr fontId="3" type="noConversion"/>
  </si>
  <si>
    <t>㎡</t>
    <phoneticPr fontId="3" type="noConversion"/>
  </si>
  <si>
    <t>제1호표</t>
    <phoneticPr fontId="3" type="noConversion"/>
  </si>
  <si>
    <t>75</t>
    <phoneticPr fontId="3" type="noConversion"/>
  </si>
  <si>
    <t>2.토류판 설치 및 철거(90*150*2000) [㎡]</t>
    <phoneticPr fontId="3" type="noConversion"/>
  </si>
  <si>
    <t>×</t>
    <phoneticPr fontId="3" type="noConversion"/>
  </si>
  <si>
    <t>×</t>
    <phoneticPr fontId="3" type="noConversion"/>
  </si>
  <si>
    <t>=</t>
    <phoneticPr fontId="3" type="noConversion"/>
  </si>
  <si>
    <t>3.토류판 설치 및 철거(70*150*2000) [㎡]</t>
    <phoneticPr fontId="3" type="noConversion"/>
  </si>
  <si>
    <t>1회</t>
    <phoneticPr fontId="3" type="noConversion"/>
  </si>
  <si>
    <t>50</t>
    <phoneticPr fontId="3" type="noConversion"/>
  </si>
  <si>
    <t>2회</t>
    <phoneticPr fontId="3" type="noConversion"/>
  </si>
  <si>
    <t>4.토류판 설치 및 철거(100*150*2000) [㎡]</t>
    <phoneticPr fontId="3" type="noConversion"/>
  </si>
  <si>
    <t>5.토류판 설치 및 철거(90*150*2000) [㎡]</t>
    <phoneticPr fontId="3" type="noConversion"/>
  </si>
  <si>
    <t>6.토류판 설치 및 철거(70*150*2000) [㎡]</t>
    <phoneticPr fontId="3" type="noConversion"/>
  </si>
  <si>
    <t>7.토류판 설치 및 철거(100*150*2000) [㎡]</t>
    <phoneticPr fontId="3" type="noConversion"/>
  </si>
  <si>
    <t>이상</t>
    <phoneticPr fontId="3" type="noConversion"/>
  </si>
  <si>
    <t>~</t>
    <phoneticPr fontId="3" type="noConversion"/>
  </si>
  <si>
    <t>6</t>
    <phoneticPr fontId="3" type="noConversion"/>
  </si>
  <si>
    <t>개월</t>
    <phoneticPr fontId="3" type="noConversion"/>
  </si>
  <si>
    <t>미만</t>
    <phoneticPr fontId="3" type="noConversion"/>
  </si>
  <si>
    <t>사용</t>
    <phoneticPr fontId="3" type="noConversion"/>
  </si>
  <si>
    <t>9.토류판 설치 및 철거(70*150*2000) [㎡]</t>
    <phoneticPr fontId="3" type="noConversion"/>
  </si>
  <si>
    <t>8.토류판 설치 및 철거(90*150*2000) [㎡]</t>
    <phoneticPr fontId="3" type="noConversion"/>
  </si>
  <si>
    <t xml:space="preserve">90*150*2000  </t>
    <phoneticPr fontId="3" type="noConversion"/>
  </si>
  <si>
    <t xml:space="preserve">100*150*2000 </t>
    <phoneticPr fontId="3" type="noConversion"/>
  </si>
  <si>
    <t>3개월미만 1회</t>
  </si>
  <si>
    <t>3개월미만 1회</t>
    <phoneticPr fontId="3" type="noConversion"/>
  </si>
  <si>
    <t>3개월미만 2회</t>
  </si>
  <si>
    <t>3개월미만 2회</t>
    <phoneticPr fontId="3" type="noConversion"/>
  </si>
  <si>
    <t>3개월이상 ~ 6개월미만</t>
    <phoneticPr fontId="3" type="noConversion"/>
  </si>
  <si>
    <t>70*150*2000</t>
    <phoneticPr fontId="3" type="noConversion"/>
  </si>
  <si>
    <t>100*150*2000 3개월미만 1회</t>
    <phoneticPr fontId="3" type="noConversion"/>
  </si>
  <si>
    <t>외송각재,서울</t>
    <phoneticPr fontId="3" type="noConversion"/>
  </si>
  <si>
    <t>(30×30×3600mm)</t>
    <phoneticPr fontId="3" type="noConversion"/>
  </si>
  <si>
    <t>재료비</t>
    <phoneticPr fontId="3" type="noConversion"/>
  </si>
  <si>
    <t xml:space="preserve">외송각재 </t>
    <phoneticPr fontId="3" type="noConversion"/>
  </si>
  <si>
    <t>30×30×3600mm</t>
    <phoneticPr fontId="3" type="noConversion"/>
  </si>
  <si>
    <t>보통철선,서울</t>
    <phoneticPr fontId="3" type="noConversion"/>
  </si>
  <si>
    <t>보통철선</t>
    <phoneticPr fontId="3" type="noConversion"/>
  </si>
  <si>
    <t>(#8,4.0mm)</t>
    <phoneticPr fontId="3" type="noConversion"/>
  </si>
  <si>
    <t>#8,4.0mm</t>
    <phoneticPr fontId="3" type="noConversion"/>
  </si>
  <si>
    <t>형틀목공</t>
    <phoneticPr fontId="3" type="noConversion"/>
  </si>
  <si>
    <t>형틀목공</t>
    <phoneticPr fontId="3" type="noConversion"/>
  </si>
  <si>
    <t>인</t>
    <phoneticPr fontId="3" type="noConversion"/>
  </si>
  <si>
    <t>보통인부</t>
    <phoneticPr fontId="3" type="noConversion"/>
  </si>
  <si>
    <t>설치</t>
    <phoneticPr fontId="3" type="noConversion"/>
  </si>
  <si>
    <t>굴삭기</t>
    <phoneticPr fontId="3" type="noConversion"/>
  </si>
  <si>
    <t>hr</t>
    <phoneticPr fontId="3" type="noConversion"/>
  </si>
  <si>
    <t>노무비</t>
    <phoneticPr fontId="3" type="noConversion"/>
  </si>
  <si>
    <t>0.2㎥ 설치</t>
    <phoneticPr fontId="3" type="noConversion"/>
  </si>
  <si>
    <t>공구손료 빛 경장비(엔진톱등)</t>
    <phoneticPr fontId="3" type="noConversion"/>
  </si>
  <si>
    <t>노무비의 1.5%</t>
    <phoneticPr fontId="3" type="noConversion"/>
  </si>
  <si>
    <t>%</t>
    <phoneticPr fontId="3" type="noConversion"/>
  </si>
  <si>
    <t>철거</t>
    <phoneticPr fontId="3" type="noConversion"/>
  </si>
  <si>
    <t>0.2㎥ 철거</t>
    <phoneticPr fontId="3" type="noConversion"/>
  </si>
  <si>
    <t>제2호표</t>
  </si>
  <si>
    <t>90*150*2000 3개월미만 1회</t>
    <phoneticPr fontId="3" type="noConversion"/>
  </si>
  <si>
    <t>제2호표</t>
    <phoneticPr fontId="3" type="noConversion"/>
  </si>
  <si>
    <t>제3호표</t>
  </si>
  <si>
    <t>제3호표</t>
    <phoneticPr fontId="3" type="noConversion"/>
  </si>
  <si>
    <t>70*150*2000 3개월미만 1회</t>
    <phoneticPr fontId="3" type="noConversion"/>
  </si>
  <si>
    <t>제4호표</t>
  </si>
  <si>
    <t>제4호표</t>
    <phoneticPr fontId="3" type="noConversion"/>
  </si>
  <si>
    <t>100*150*2000 3개월미만 2회</t>
    <phoneticPr fontId="3" type="noConversion"/>
  </si>
  <si>
    <t>제5호표</t>
  </si>
  <si>
    <t>제5호표</t>
    <phoneticPr fontId="3" type="noConversion"/>
  </si>
  <si>
    <t>제6호표</t>
  </si>
  <si>
    <t>제6호표</t>
    <phoneticPr fontId="3" type="noConversion"/>
  </si>
  <si>
    <t>90*150*2000 3개월미만 2회</t>
    <phoneticPr fontId="3" type="noConversion"/>
  </si>
  <si>
    <t>70*150*2000 3개월미만 2회</t>
    <phoneticPr fontId="3" type="noConversion"/>
  </si>
  <si>
    <t>제7호표</t>
  </si>
  <si>
    <t>제7호표</t>
    <phoneticPr fontId="3" type="noConversion"/>
  </si>
  <si>
    <t>100*150*2000 3개월이상 ~ 6개월미만</t>
    <phoneticPr fontId="3" type="noConversion"/>
  </si>
  <si>
    <t>제8호표</t>
  </si>
  <si>
    <t>제8호표</t>
    <phoneticPr fontId="3" type="noConversion"/>
  </si>
  <si>
    <t>90*150*2000 3개월이상 ~ 6개월미만</t>
    <phoneticPr fontId="3" type="noConversion"/>
  </si>
  <si>
    <t>제9호표</t>
  </si>
  <si>
    <t>제9호표</t>
    <phoneticPr fontId="3" type="noConversion"/>
  </si>
  <si>
    <t>재료비</t>
    <phoneticPr fontId="3" type="noConversion"/>
  </si>
  <si>
    <t>노무비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</si>
</sst>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.#######"/>
    <numFmt numFmtId="177" formatCode="#,##0.#"/>
    <numFmt numFmtId="178" formatCode="#,##0.0########"/>
    <numFmt numFmtId="179" formatCode="#,##0.#########"/>
    <numFmt numFmtId="180" formatCode="_(* #,##0.00_);_(* \(#,##0.00\);_(* &quot;-&quot;??_);_(@_)"/>
    <numFmt numFmtId="181" formatCode="#,##0.##"/>
    <numFmt numFmtId="182" formatCode="#,##0.0"/>
    <numFmt numFmtId="183" formatCode="#,##0.0_ "/>
  </numFmts>
  <fonts count="10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9"/>
      <color indexed="8"/>
      <name val="굴림체"/>
      <family val="2"/>
    </font>
    <font>
      <b/>
      <sz val="9"/>
      <color indexed="8"/>
      <name val="굴림체"/>
      <family val="2"/>
    </font>
    <font>
      <b/>
      <sz val="13"/>
      <color indexed="8"/>
      <name val="Arial"/>
      <family val="2"/>
    </font>
    <font>
      <b/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0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/>
    <xf numFmtId="180" fontId="1" fillId="0" borderId="0"/>
    <xf numFmtId="41" fontId="1" fillId="0" borderId="0" applyFont="0" applyFill="0" applyBorder="0" applyAlignment="0" applyProtection="0">
      <alignment vertical="center"/>
    </xf>
  </cellStyleXfs>
  <cellXfs count="216">
    <xf numFmtId="0" fontId="0" fillId="0" borderId="0" xfId="0"/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9" fontId="1" fillId="0" borderId="0" xfId="1"/>
    <xf numFmtId="3" fontId="4" fillId="0" borderId="12" xfId="0" applyNumberFormat="1" applyFont="1" applyBorder="1" applyAlignment="1">
      <alignment horizontal="center" vertical="center"/>
    </xf>
    <xf numFmtId="3" fontId="4" fillId="0" borderId="13" xfId="0" applyNumberFormat="1" applyFont="1" applyBorder="1" applyAlignment="1">
      <alignment horizontal="center" vertical="center"/>
    </xf>
    <xf numFmtId="3" fontId="4" fillId="0" borderId="14" xfId="0" applyNumberFormat="1" applyFont="1" applyBorder="1" applyAlignment="1">
      <alignment horizontal="center" vertical="center"/>
    </xf>
    <xf numFmtId="3" fontId="5" fillId="0" borderId="16" xfId="0" applyNumberFormat="1" applyFont="1" applyBorder="1" applyAlignment="1">
      <alignment horizontal="left" vertical="center"/>
    </xf>
    <xf numFmtId="3" fontId="5" fillId="0" borderId="16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left" vertical="center"/>
    </xf>
    <xf numFmtId="3" fontId="0" fillId="0" borderId="0" xfId="0" applyNumberFormat="1"/>
    <xf numFmtId="3" fontId="4" fillId="0" borderId="26" xfId="0" applyNumberFormat="1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/>
    </xf>
    <xf numFmtId="9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176" fontId="7" fillId="0" borderId="5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vertical="center"/>
    </xf>
    <xf numFmtId="176" fontId="6" fillId="0" borderId="0" xfId="0" applyNumberFormat="1" applyFont="1"/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0" fontId="0" fillId="0" borderId="0" xfId="0" applyFill="1"/>
    <xf numFmtId="3" fontId="5" fillId="0" borderId="15" xfId="0" applyNumberFormat="1" applyFont="1" applyFill="1" applyBorder="1" applyAlignment="1">
      <alignment horizontal="center" vertical="center"/>
    </xf>
    <xf numFmtId="3" fontId="5" fillId="0" borderId="16" xfId="0" applyNumberFormat="1" applyFont="1" applyFill="1" applyBorder="1" applyAlignment="1">
      <alignment horizontal="left" vertical="center"/>
    </xf>
    <xf numFmtId="3" fontId="5" fillId="0" borderId="16" xfId="0" applyNumberFormat="1" applyFont="1" applyFill="1" applyBorder="1" applyAlignment="1">
      <alignment horizontal="center" vertical="center"/>
    </xf>
    <xf numFmtId="3" fontId="5" fillId="0" borderId="28" xfId="0" applyNumberFormat="1" applyFont="1" applyFill="1" applyBorder="1" applyAlignment="1">
      <alignment vertical="center"/>
    </xf>
    <xf numFmtId="3" fontId="5" fillId="0" borderId="16" xfId="0" applyNumberFormat="1" applyFont="1" applyFill="1" applyBorder="1" applyAlignment="1">
      <alignment vertical="center"/>
    </xf>
    <xf numFmtId="3" fontId="0" fillId="0" borderId="0" xfId="0" applyNumberFormat="1" applyFill="1"/>
    <xf numFmtId="0" fontId="0" fillId="0" borderId="7" xfId="0" applyBorder="1"/>
    <xf numFmtId="3" fontId="5" fillId="0" borderId="30" xfId="0" applyNumberFormat="1" applyFont="1" applyFill="1" applyBorder="1" applyAlignment="1">
      <alignment horizontal="left" vertical="center"/>
    </xf>
    <xf numFmtId="3" fontId="5" fillId="0" borderId="35" xfId="0" applyNumberFormat="1" applyFont="1" applyBorder="1" applyAlignment="1">
      <alignment horizontal="left" vertical="center"/>
    </xf>
    <xf numFmtId="3" fontId="5" fillId="0" borderId="35" xfId="0" applyNumberFormat="1" applyFont="1" applyBorder="1" applyAlignment="1">
      <alignment horizontal="center" vertical="center"/>
    </xf>
    <xf numFmtId="3" fontId="7" fillId="0" borderId="12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vertical="center"/>
    </xf>
    <xf numFmtId="3" fontId="6" fillId="0" borderId="17" xfId="0" applyNumberFormat="1" applyFont="1" applyBorder="1" applyAlignment="1">
      <alignment horizontal="left" vertical="center"/>
    </xf>
    <xf numFmtId="0" fontId="0" fillId="0" borderId="36" xfId="0" applyBorder="1"/>
    <xf numFmtId="0" fontId="0" fillId="0" borderId="37" xfId="0" applyBorder="1"/>
    <xf numFmtId="0" fontId="0" fillId="0" borderId="23" xfId="0" applyBorder="1"/>
    <xf numFmtId="0" fontId="0" fillId="0" borderId="5" xfId="0" applyBorder="1"/>
    <xf numFmtId="0" fontId="0" fillId="0" borderId="38" xfId="0" applyBorder="1"/>
    <xf numFmtId="0" fontId="0" fillId="0" borderId="39" xfId="0" applyBorder="1" applyAlignment="1">
      <alignment horizontal="center" vertical="center"/>
    </xf>
    <xf numFmtId="0" fontId="0" fillId="0" borderId="29" xfId="0" applyBorder="1"/>
    <xf numFmtId="0" fontId="0" fillId="0" borderId="39" xfId="0" applyBorder="1" applyAlignment="1">
      <alignment horizontal="left" vertical="center"/>
    </xf>
    <xf numFmtId="178" fontId="0" fillId="0" borderId="39" xfId="0" applyNumberFormat="1" applyBorder="1"/>
    <xf numFmtId="0" fontId="0" fillId="0" borderId="39" xfId="0" applyBorder="1" applyAlignment="1">
      <alignment horizontal="center"/>
    </xf>
    <xf numFmtId="3" fontId="0" fillId="0" borderId="39" xfId="0" applyNumberFormat="1" applyBorder="1" applyAlignment="1">
      <alignment horizontal="right"/>
    </xf>
    <xf numFmtId="0" fontId="0" fillId="0" borderId="39" xfId="0" applyBorder="1"/>
    <xf numFmtId="0" fontId="0" fillId="0" borderId="40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2" xfId="0" applyBorder="1" applyAlignment="1">
      <alignment horizontal="center" vertical="center"/>
    </xf>
    <xf numFmtId="3" fontId="0" fillId="0" borderId="39" xfId="0" applyNumberFormat="1" applyBorder="1"/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8" xfId="0" applyBorder="1"/>
    <xf numFmtId="0" fontId="0" fillId="0" borderId="45" xfId="0" applyBorder="1"/>
    <xf numFmtId="0" fontId="0" fillId="0" borderId="9" xfId="0" applyBorder="1"/>
    <xf numFmtId="0" fontId="0" fillId="0" borderId="18" xfId="0" applyBorder="1"/>
    <xf numFmtId="3" fontId="7" fillId="0" borderId="3" xfId="0" applyNumberFormat="1" applyFont="1" applyBorder="1" applyAlignment="1">
      <alignment horizontal="center" vertical="center"/>
    </xf>
    <xf numFmtId="3" fontId="7" fillId="0" borderId="15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left" vertical="center"/>
    </xf>
    <xf numFmtId="3" fontId="6" fillId="0" borderId="44" xfId="0" applyNumberFormat="1" applyFont="1" applyBorder="1" applyAlignment="1">
      <alignment vertical="center"/>
    </xf>
    <xf numFmtId="3" fontId="6" fillId="0" borderId="28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horizontal="left" vertical="center"/>
    </xf>
    <xf numFmtId="181" fontId="6" fillId="0" borderId="16" xfId="0" applyNumberFormat="1" applyFont="1" applyBorder="1" applyAlignment="1">
      <alignment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center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4" xfId="0" applyNumberFormat="1" applyFont="1" applyBorder="1" applyAlignment="1">
      <alignment horizontal="right" vertical="center"/>
    </xf>
    <xf numFmtId="3" fontId="6" fillId="0" borderId="46" xfId="0" applyNumberFormat="1" applyFont="1" applyBorder="1" applyAlignment="1">
      <alignment horizontal="center" vertical="center"/>
    </xf>
    <xf numFmtId="3" fontId="6" fillId="0" borderId="47" xfId="0" applyNumberFormat="1" applyFont="1" applyBorder="1" applyAlignment="1">
      <alignment horizontal="left" vertical="center"/>
    </xf>
    <xf numFmtId="3" fontId="6" fillId="0" borderId="47" xfId="0" applyNumberFormat="1" applyFont="1" applyBorder="1" applyAlignment="1">
      <alignment horizontal="center" vertical="center"/>
    </xf>
    <xf numFmtId="3" fontId="6" fillId="0" borderId="47" xfId="0" applyNumberFormat="1" applyFont="1" applyBorder="1" applyAlignment="1">
      <alignment vertical="center"/>
    </xf>
    <xf numFmtId="3" fontId="6" fillId="0" borderId="48" xfId="0" applyNumberFormat="1" applyFont="1" applyBorder="1" applyAlignment="1">
      <alignment horizontal="left" vertical="center"/>
    </xf>
    <xf numFmtId="3" fontId="6" fillId="0" borderId="45" xfId="0" applyNumberFormat="1" applyFont="1" applyBorder="1" applyAlignment="1">
      <alignment vertical="center"/>
    </xf>
    <xf numFmtId="3" fontId="6" fillId="0" borderId="46" xfId="0" applyNumberFormat="1" applyFont="1" applyBorder="1" applyAlignment="1">
      <alignment horizontal="left" vertical="center"/>
    </xf>
    <xf numFmtId="3" fontId="6" fillId="0" borderId="51" xfId="0" applyNumberFormat="1" applyFont="1" applyBorder="1" applyAlignment="1">
      <alignment vertical="center"/>
    </xf>
    <xf numFmtId="3" fontId="6" fillId="0" borderId="52" xfId="0" applyNumberFormat="1" applyFont="1" applyBorder="1" applyAlignment="1">
      <alignment horizontal="center" vertical="center"/>
    </xf>
    <xf numFmtId="3" fontId="6" fillId="0" borderId="41" xfId="0" applyNumberFormat="1" applyFont="1" applyBorder="1" applyAlignment="1">
      <alignment horizontal="left" vertical="center"/>
    </xf>
    <xf numFmtId="3" fontId="6" fillId="0" borderId="41" xfId="0" applyNumberFormat="1" applyFont="1" applyBorder="1" applyAlignment="1">
      <alignment horizontal="center" vertical="center"/>
    </xf>
    <xf numFmtId="3" fontId="6" fillId="0" borderId="41" xfId="0" applyNumberFormat="1" applyFont="1" applyBorder="1" applyAlignment="1">
      <alignment vertical="center"/>
    </xf>
    <xf numFmtId="3" fontId="6" fillId="0" borderId="53" xfId="0" applyNumberFormat="1" applyFont="1" applyBorder="1" applyAlignment="1">
      <alignment horizontal="left" vertical="center"/>
    </xf>
    <xf numFmtId="176" fontId="6" fillId="0" borderId="0" xfId="0" applyNumberFormat="1" applyFont="1" applyBorder="1" applyAlignment="1">
      <alignment vertical="center"/>
    </xf>
    <xf numFmtId="176" fontId="6" fillId="0" borderId="0" xfId="0" applyNumberFormat="1" applyFont="1" applyBorder="1"/>
    <xf numFmtId="0" fontId="0" fillId="0" borderId="0" xfId="0" applyBorder="1" applyAlignment="1">
      <alignment horizontal="right" vertical="center"/>
    </xf>
    <xf numFmtId="0" fontId="0" fillId="0" borderId="0" xfId="0" applyBorder="1"/>
    <xf numFmtId="3" fontId="5" fillId="0" borderId="46" xfId="0" applyNumberFormat="1" applyFont="1" applyFill="1" applyBorder="1" applyAlignment="1">
      <alignment horizontal="center" vertical="center"/>
    </xf>
    <xf numFmtId="3" fontId="5" fillId="0" borderId="47" xfId="0" applyNumberFormat="1" applyFont="1" applyFill="1" applyBorder="1" applyAlignment="1">
      <alignment horizontal="left" vertical="center"/>
    </xf>
    <xf numFmtId="3" fontId="5" fillId="0" borderId="47" xfId="0" applyNumberFormat="1" applyFont="1" applyFill="1" applyBorder="1" applyAlignment="1">
      <alignment horizontal="center" vertical="center"/>
    </xf>
    <xf numFmtId="177" fontId="5" fillId="0" borderId="47" xfId="0" applyNumberFormat="1" applyFont="1" applyFill="1" applyBorder="1" applyAlignment="1">
      <alignment horizontal="right" vertical="center"/>
    </xf>
    <xf numFmtId="3" fontId="5" fillId="0" borderId="47" xfId="0" applyNumberFormat="1" applyFont="1" applyFill="1" applyBorder="1" applyAlignment="1">
      <alignment horizontal="right" vertical="center"/>
    </xf>
    <xf numFmtId="3" fontId="5" fillId="0" borderId="48" xfId="0" applyNumberFormat="1" applyFont="1" applyFill="1" applyBorder="1" applyAlignment="1">
      <alignment horizontal="left" vertical="center"/>
    </xf>
    <xf numFmtId="176" fontId="6" fillId="0" borderId="0" xfId="0" quotePrefix="1" applyNumberFormat="1" applyFont="1" applyAlignment="1">
      <alignment vertical="center"/>
    </xf>
    <xf numFmtId="176" fontId="7" fillId="0" borderId="36" xfId="0" applyNumberFormat="1" applyFont="1" applyBorder="1" applyAlignment="1">
      <alignment horizontal="left" vertical="center"/>
    </xf>
    <xf numFmtId="176" fontId="6" fillId="0" borderId="37" xfId="0" applyNumberFormat="1" applyFont="1" applyBorder="1" applyAlignment="1">
      <alignment vertical="center"/>
    </xf>
    <xf numFmtId="3" fontId="7" fillId="0" borderId="54" xfId="0" applyNumberFormat="1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center"/>
    </xf>
    <xf numFmtId="3" fontId="5" fillId="0" borderId="55" xfId="0" applyNumberFormat="1" applyFont="1" applyFill="1" applyBorder="1" applyAlignment="1">
      <alignment horizontal="center" vertical="center"/>
    </xf>
    <xf numFmtId="3" fontId="5" fillId="0" borderId="22" xfId="0" applyNumberFormat="1" applyFont="1" applyFill="1" applyBorder="1" applyAlignment="1">
      <alignment horizontal="left" vertical="center"/>
    </xf>
    <xf numFmtId="3" fontId="5" fillId="0" borderId="22" xfId="0" applyNumberFormat="1" applyFont="1" applyFill="1" applyBorder="1" applyAlignment="1">
      <alignment horizontal="center" vertical="center"/>
    </xf>
    <xf numFmtId="177" fontId="5" fillId="0" borderId="22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3" fontId="5" fillId="0" borderId="56" xfId="0" applyNumberFormat="1" applyFont="1" applyFill="1" applyBorder="1" applyAlignment="1">
      <alignment horizontal="left" vertical="center"/>
    </xf>
    <xf numFmtId="3" fontId="5" fillId="0" borderId="31" xfId="0" applyNumberFormat="1" applyFont="1" applyFill="1" applyBorder="1" applyAlignment="1">
      <alignment horizontal="center" vertical="center"/>
    </xf>
    <xf numFmtId="3" fontId="5" fillId="0" borderId="35" xfId="0" applyNumberFormat="1" applyFont="1" applyFill="1" applyBorder="1" applyAlignment="1">
      <alignment horizontal="left" vertical="center"/>
    </xf>
    <xf numFmtId="3" fontId="5" fillId="0" borderId="35" xfId="0" applyNumberFormat="1" applyFont="1" applyFill="1" applyBorder="1" applyAlignment="1">
      <alignment horizontal="center" vertical="center"/>
    </xf>
    <xf numFmtId="177" fontId="5" fillId="0" borderId="35" xfId="0" applyNumberFormat="1" applyFont="1" applyFill="1" applyBorder="1" applyAlignment="1">
      <alignment horizontal="right" vertical="center"/>
    </xf>
    <xf numFmtId="3" fontId="5" fillId="0" borderId="35" xfId="0" applyNumberFormat="1" applyFont="1" applyFill="1" applyBorder="1" applyAlignment="1">
      <alignment horizontal="right" vertical="center"/>
    </xf>
    <xf numFmtId="3" fontId="5" fillId="0" borderId="57" xfId="0" applyNumberFormat="1" applyFont="1" applyFill="1" applyBorder="1" applyAlignment="1">
      <alignment horizontal="left" vertical="center"/>
    </xf>
    <xf numFmtId="3" fontId="4" fillId="0" borderId="25" xfId="0" applyNumberFormat="1" applyFont="1" applyBorder="1" applyAlignment="1">
      <alignment horizontal="center" vertical="center"/>
    </xf>
    <xf numFmtId="3" fontId="5" fillId="0" borderId="32" xfId="0" applyNumberFormat="1" applyFont="1" applyFill="1" applyBorder="1" applyAlignment="1">
      <alignment horizontal="left" vertical="center"/>
    </xf>
    <xf numFmtId="3" fontId="4" fillId="0" borderId="15" xfId="0" applyNumberFormat="1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left" vertical="center"/>
    </xf>
    <xf numFmtId="3" fontId="4" fillId="0" borderId="16" xfId="0" applyNumberFormat="1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left" vertical="center"/>
    </xf>
    <xf numFmtId="179" fontId="5" fillId="0" borderId="16" xfId="0" applyNumberFormat="1" applyFont="1" applyFill="1" applyBorder="1" applyAlignment="1">
      <alignment horizontal="right" vertical="center"/>
    </xf>
    <xf numFmtId="3" fontId="5" fillId="0" borderId="28" xfId="0" applyNumberFormat="1" applyFont="1" applyFill="1" applyBorder="1" applyAlignment="1">
      <alignment horizontal="right" vertical="center"/>
    </xf>
    <xf numFmtId="3" fontId="5" fillId="0" borderId="17" xfId="0" applyNumberFormat="1" applyFont="1" applyFill="1" applyBorder="1" applyAlignment="1">
      <alignment horizontal="left" vertical="center"/>
    </xf>
    <xf numFmtId="3" fontId="5" fillId="0" borderId="58" xfId="0" applyNumberFormat="1" applyFont="1" applyFill="1" applyBorder="1" applyAlignment="1">
      <alignment horizontal="center" vertical="center"/>
    </xf>
    <xf numFmtId="3" fontId="5" fillId="0" borderId="42" xfId="0" applyNumberFormat="1" applyFont="1" applyFill="1" applyBorder="1" applyAlignment="1">
      <alignment horizontal="left" vertical="center"/>
    </xf>
    <xf numFmtId="179" fontId="5" fillId="0" borderId="42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3" fontId="5" fillId="0" borderId="38" xfId="0" applyNumberFormat="1" applyFont="1" applyFill="1" applyBorder="1" applyAlignment="1">
      <alignment horizontal="left" vertical="center"/>
    </xf>
    <xf numFmtId="178" fontId="5" fillId="0" borderId="35" xfId="0" applyNumberFormat="1" applyFont="1" applyFill="1" applyBorder="1" applyAlignment="1">
      <alignment vertical="center"/>
    </xf>
    <xf numFmtId="3" fontId="5" fillId="0" borderId="32" xfId="0" applyNumberFormat="1" applyFont="1" applyFill="1" applyBorder="1" applyAlignment="1">
      <alignment vertical="center"/>
    </xf>
    <xf numFmtId="179" fontId="5" fillId="0" borderId="35" xfId="0" applyNumberFormat="1" applyFont="1" applyFill="1" applyBorder="1" applyAlignment="1">
      <alignment horizontal="right" vertical="center"/>
    </xf>
    <xf numFmtId="3" fontId="5" fillId="0" borderId="32" xfId="0" applyNumberFormat="1" applyFont="1" applyFill="1" applyBorder="1" applyAlignment="1">
      <alignment horizontal="right" vertical="center"/>
    </xf>
    <xf numFmtId="179" fontId="5" fillId="0" borderId="32" xfId="0" applyNumberFormat="1" applyFont="1" applyFill="1" applyBorder="1" applyAlignment="1">
      <alignment horizontal="right" vertical="center"/>
    </xf>
    <xf numFmtId="182" fontId="5" fillId="0" borderId="32" xfId="0" applyNumberFormat="1" applyFont="1" applyFill="1" applyBorder="1" applyAlignment="1">
      <alignment horizontal="right" vertical="center"/>
    </xf>
    <xf numFmtId="183" fontId="0" fillId="0" borderId="0" xfId="0" applyNumberFormat="1" applyFill="1"/>
    <xf numFmtId="3" fontId="9" fillId="0" borderId="16" xfId="0" applyNumberFormat="1" applyFont="1" applyFill="1" applyBorder="1" applyAlignment="1">
      <alignment horizontal="right" vertical="center"/>
    </xf>
    <xf numFmtId="41" fontId="0" fillId="0" borderId="0" xfId="3" applyFont="1" applyFill="1" applyAlignment="1"/>
    <xf numFmtId="41" fontId="0" fillId="0" borderId="0" xfId="0" applyNumberFormat="1" applyFill="1"/>
    <xf numFmtId="178" fontId="5" fillId="0" borderId="47" xfId="0" applyNumberFormat="1" applyFont="1" applyFill="1" applyBorder="1" applyAlignment="1">
      <alignment vertical="center"/>
    </xf>
    <xf numFmtId="3" fontId="5" fillId="0" borderId="51" xfId="0" applyNumberFormat="1" applyFont="1" applyFill="1" applyBorder="1" applyAlignment="1">
      <alignment vertical="center"/>
    </xf>
    <xf numFmtId="179" fontId="5" fillId="0" borderId="47" xfId="0" applyNumberFormat="1" applyFont="1" applyFill="1" applyBorder="1" applyAlignment="1">
      <alignment horizontal="right" vertical="center"/>
    </xf>
    <xf numFmtId="3" fontId="5" fillId="0" borderId="51" xfId="0" applyNumberFormat="1" applyFont="1" applyFill="1" applyBorder="1" applyAlignment="1">
      <alignment horizontal="right" vertical="center"/>
    </xf>
    <xf numFmtId="3" fontId="4" fillId="0" borderId="55" xfId="0" applyNumberFormat="1" applyFont="1" applyFill="1" applyBorder="1" applyAlignment="1">
      <alignment horizontal="center" vertical="center"/>
    </xf>
    <xf numFmtId="3" fontId="4" fillId="0" borderId="22" xfId="0" applyNumberFormat="1" applyFont="1" applyFill="1" applyBorder="1" applyAlignment="1">
      <alignment horizontal="left" vertical="center"/>
    </xf>
    <xf numFmtId="3" fontId="5" fillId="0" borderId="22" xfId="0" applyNumberFormat="1" applyFont="1" applyFill="1" applyBorder="1" applyAlignment="1">
      <alignment vertical="center"/>
    </xf>
    <xf numFmtId="3" fontId="4" fillId="0" borderId="22" xfId="0" applyNumberFormat="1" applyFont="1" applyFill="1" applyBorder="1" applyAlignment="1">
      <alignment horizontal="center" vertical="center"/>
    </xf>
    <xf numFmtId="3" fontId="5" fillId="0" borderId="59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horizontal="right" vertical="center"/>
    </xf>
    <xf numFmtId="3" fontId="4" fillId="0" borderId="22" xfId="0" applyNumberFormat="1" applyFont="1" applyFill="1" applyBorder="1" applyAlignment="1">
      <alignment horizontal="right" vertical="center"/>
    </xf>
    <xf numFmtId="3" fontId="9" fillId="0" borderId="22" xfId="0" applyNumberFormat="1" applyFont="1" applyFill="1" applyBorder="1" applyAlignment="1">
      <alignment horizontal="right" vertical="center"/>
    </xf>
    <xf numFmtId="3" fontId="4" fillId="0" borderId="56" xfId="0" applyNumberFormat="1" applyFont="1" applyFill="1" applyBorder="1" applyAlignment="1">
      <alignment horizontal="left" vertical="center"/>
    </xf>
    <xf numFmtId="3" fontId="5" fillId="0" borderId="52" xfId="0" applyNumberFormat="1" applyFont="1" applyFill="1" applyBorder="1" applyAlignment="1">
      <alignment horizontal="center" vertical="center"/>
    </xf>
    <xf numFmtId="3" fontId="5" fillId="0" borderId="41" xfId="0" applyNumberFormat="1" applyFont="1" applyFill="1" applyBorder="1" applyAlignment="1">
      <alignment horizontal="left" vertical="center"/>
    </xf>
    <xf numFmtId="178" fontId="5" fillId="0" borderId="41" xfId="0" applyNumberFormat="1" applyFont="1" applyFill="1" applyBorder="1" applyAlignment="1">
      <alignment vertical="center"/>
    </xf>
    <xf numFmtId="3" fontId="5" fillId="0" borderId="41" xfId="0" applyNumberFormat="1" applyFont="1" applyFill="1" applyBorder="1" applyAlignment="1">
      <alignment horizontal="center" vertical="center"/>
    </xf>
    <xf numFmtId="3" fontId="5" fillId="0" borderId="60" xfId="0" applyNumberFormat="1" applyFont="1" applyFill="1" applyBorder="1" applyAlignment="1">
      <alignment vertical="center"/>
    </xf>
    <xf numFmtId="179" fontId="5" fillId="0" borderId="41" xfId="0" applyNumberFormat="1" applyFont="1" applyFill="1" applyBorder="1" applyAlignment="1">
      <alignment horizontal="right" vertical="center"/>
    </xf>
    <xf numFmtId="3" fontId="5" fillId="0" borderId="60" xfId="0" applyNumberFormat="1" applyFont="1" applyFill="1" applyBorder="1" applyAlignment="1">
      <alignment horizontal="right" vertical="center"/>
    </xf>
    <xf numFmtId="3" fontId="5" fillId="0" borderId="53" xfId="0" applyNumberFormat="1" applyFont="1" applyFill="1" applyBorder="1" applyAlignment="1">
      <alignment horizontal="left" vertical="center"/>
    </xf>
    <xf numFmtId="177" fontId="5" fillId="0" borderId="35" xfId="0" applyNumberFormat="1" applyFont="1" applyBorder="1" applyAlignment="1">
      <alignment horizontal="right" vertical="center"/>
    </xf>
    <xf numFmtId="3" fontId="5" fillId="0" borderId="35" xfId="0" applyNumberFormat="1" applyFont="1" applyBorder="1" applyAlignment="1">
      <alignment horizontal="right" vertical="center"/>
    </xf>
    <xf numFmtId="3" fontId="5" fillId="0" borderId="57" xfId="0" applyNumberFormat="1" applyFont="1" applyBorder="1" applyAlignment="1">
      <alignment horizontal="left" vertical="center"/>
    </xf>
    <xf numFmtId="3" fontId="5" fillId="0" borderId="47" xfId="0" applyNumberFormat="1" applyFont="1" applyBorder="1" applyAlignment="1">
      <alignment horizontal="left" vertical="center"/>
    </xf>
    <xf numFmtId="3" fontId="5" fillId="0" borderId="47" xfId="0" applyNumberFormat="1" applyFont="1" applyBorder="1" applyAlignment="1">
      <alignment horizontal="center" vertical="center"/>
    </xf>
    <xf numFmtId="177" fontId="5" fillId="0" borderId="47" xfId="0" applyNumberFormat="1" applyFont="1" applyBorder="1" applyAlignment="1">
      <alignment horizontal="right" vertical="center"/>
    </xf>
    <xf numFmtId="3" fontId="5" fillId="0" borderId="47" xfId="0" applyNumberFormat="1" applyFont="1" applyBorder="1" applyAlignment="1">
      <alignment horizontal="right" vertical="center"/>
    </xf>
    <xf numFmtId="3" fontId="5" fillId="0" borderId="48" xfId="0" applyNumberFormat="1" applyFont="1" applyBorder="1" applyAlignment="1">
      <alignment horizontal="left" vertical="center"/>
    </xf>
    <xf numFmtId="3" fontId="5" fillId="0" borderId="46" xfId="0" applyNumberFormat="1" applyFont="1" applyBorder="1" applyAlignment="1">
      <alignment horizontal="center" vertical="center"/>
    </xf>
    <xf numFmtId="3" fontId="5" fillId="0" borderId="51" xfId="0" applyNumberFormat="1" applyFont="1" applyBorder="1" applyAlignment="1">
      <alignment vertical="center"/>
    </xf>
    <xf numFmtId="3" fontId="5" fillId="0" borderId="47" xfId="0" applyNumberFormat="1" applyFont="1" applyBorder="1" applyAlignment="1">
      <alignment vertical="center"/>
    </xf>
    <xf numFmtId="3" fontId="5" fillId="0" borderId="6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3" fontId="4" fillId="0" borderId="23" xfId="0" applyNumberFormat="1" applyFont="1" applyBorder="1" applyAlignment="1">
      <alignment horizontal="center" vertical="center"/>
    </xf>
    <xf numFmtId="3" fontId="4" fillId="0" borderId="27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center" vertical="center"/>
    </xf>
    <xf numFmtId="3" fontId="4" fillId="0" borderId="24" xfId="0" applyNumberFormat="1" applyFont="1" applyBorder="1" applyAlignment="1">
      <alignment horizontal="center" vertical="center"/>
    </xf>
    <xf numFmtId="3" fontId="4" fillId="0" borderId="20" xfId="0" applyNumberFormat="1" applyFont="1" applyBorder="1" applyAlignment="1">
      <alignment horizontal="center" vertical="center"/>
    </xf>
    <xf numFmtId="3" fontId="4" fillId="0" borderId="25" xfId="0" applyNumberFormat="1" applyFont="1" applyBorder="1" applyAlignment="1">
      <alignment horizontal="center" vertical="center"/>
    </xf>
    <xf numFmtId="3" fontId="4" fillId="0" borderId="21" xfId="0" applyNumberFormat="1" applyFont="1" applyBorder="1" applyAlignment="1">
      <alignment horizontal="center" vertical="center"/>
    </xf>
    <xf numFmtId="3" fontId="4" fillId="0" borderId="2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3" fontId="6" fillId="0" borderId="49" xfId="0" applyNumberFormat="1" applyFont="1" applyBorder="1" applyAlignment="1">
      <alignment vertical="center"/>
    </xf>
    <xf numFmtId="176" fontId="6" fillId="0" borderId="50" xfId="0" applyNumberFormat="1" applyFont="1" applyBorder="1" applyAlignment="1">
      <alignment vertical="center"/>
    </xf>
    <xf numFmtId="176" fontId="6" fillId="0" borderId="49" xfId="0" applyNumberFormat="1" applyFont="1" applyBorder="1" applyAlignment="1">
      <alignment vertical="center"/>
    </xf>
    <xf numFmtId="181" fontId="6" fillId="0" borderId="50" xfId="0" applyNumberFormat="1" applyFont="1" applyBorder="1" applyAlignment="1">
      <alignment vertical="center"/>
    </xf>
    <xf numFmtId="181" fontId="6" fillId="0" borderId="49" xfId="0" applyNumberFormat="1" applyFont="1" applyBorder="1" applyAlignment="1">
      <alignment vertical="center"/>
    </xf>
    <xf numFmtId="3" fontId="6" fillId="0" borderId="50" xfId="0" applyNumberFormat="1" applyFont="1" applyBorder="1" applyAlignment="1">
      <alignment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8" fillId="0" borderId="0" xfId="0" applyFont="1" applyAlignment="1">
      <alignment vertical="center"/>
    </xf>
    <xf numFmtId="3" fontId="4" fillId="0" borderId="33" xfId="0" applyNumberFormat="1" applyFont="1" applyBorder="1" applyAlignment="1">
      <alignment horizontal="center" vertical="center"/>
    </xf>
    <xf numFmtId="3" fontId="4" fillId="0" borderId="34" xfId="0" applyNumberFormat="1" applyFont="1" applyBorder="1" applyAlignment="1">
      <alignment horizontal="center" vertical="center"/>
    </xf>
  </cellXfs>
  <cellStyles count="4">
    <cellStyle name="백분율 2" xfId="1"/>
    <cellStyle name="쉼표 [0]" xfId="3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0976;&#54028;&#51068;/est/2018&#45380;%2008&#50900;%20&#51068;&#50948;,%20&#45800;&#49328;,%20&#44592;&#44228;,%20&#54364;&#51456;,%20&#51088;&#51116;,%20&#45432;&#51076;/2018-08-main%20&#51116;&#45432;&#44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일위대가총괄표"/>
      <sheetName val="일위대가"/>
      <sheetName val="단가산출총괄표"/>
      <sheetName val="단가산출"/>
      <sheetName val="기계경비총괄표"/>
      <sheetName val="기계경비"/>
      <sheetName val="기계경비적용기준"/>
      <sheetName val="표준시장단가"/>
      <sheetName val="노임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1">
          <cell r="E21">
            <v>0.20833333333333331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B1:J12"/>
  <sheetViews>
    <sheetView view="pageBreakPreview" zoomScale="130" zoomScaleNormal="100" zoomScaleSheetLayoutView="130" workbookViewId="0">
      <pane ySplit="3" topLeftCell="A4" activePane="bottomLeft" state="frozen"/>
      <selection pane="bottomLeft" activeCell="D24" sqref="D24"/>
    </sheetView>
  </sheetViews>
  <sheetFormatPr defaultRowHeight="12.75" x14ac:dyDescent="0.2"/>
  <cols>
    <col min="1" max="1" width="0.7109375" customWidth="1"/>
    <col min="2" max="2" width="13.140625" customWidth="1"/>
    <col min="3" max="3" width="26.42578125" customWidth="1"/>
    <col min="4" max="4" width="30.85546875" customWidth="1"/>
    <col min="5" max="5" width="8.85546875" customWidth="1"/>
    <col min="6" max="9" width="16.42578125" customWidth="1"/>
    <col min="10" max="10" width="15.42578125" customWidth="1"/>
  </cols>
  <sheetData>
    <row r="1" spans="2:10" ht="24.95" customHeight="1" x14ac:dyDescent="0.2">
      <c r="B1" s="191" t="s">
        <v>93</v>
      </c>
      <c r="C1" s="191"/>
      <c r="D1" s="191"/>
      <c r="E1" s="191"/>
      <c r="F1" s="191"/>
      <c r="G1" s="191"/>
      <c r="H1" s="191"/>
      <c r="I1" s="191"/>
      <c r="J1" s="191"/>
    </row>
    <row r="2" spans="2:10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</row>
    <row r="3" spans="2:10" ht="30.75" customHeight="1" x14ac:dyDescent="0.2">
      <c r="B3" s="5" t="s">
        <v>75</v>
      </c>
      <c r="C3" s="6" t="s">
        <v>63</v>
      </c>
      <c r="D3" s="6" t="s">
        <v>64</v>
      </c>
      <c r="E3" s="6" t="s">
        <v>65</v>
      </c>
      <c r="F3" s="6" t="s">
        <v>66</v>
      </c>
      <c r="G3" s="6" t="s">
        <v>260</v>
      </c>
      <c r="H3" s="6" t="s">
        <v>261</v>
      </c>
      <c r="I3" s="6" t="s">
        <v>67</v>
      </c>
      <c r="J3" s="7" t="s">
        <v>68</v>
      </c>
    </row>
    <row r="4" spans="2:10" s="33" customFormat="1" ht="19.7" customHeight="1" x14ac:dyDescent="0.2">
      <c r="B4" s="120" t="s">
        <v>183</v>
      </c>
      <c r="C4" s="121" t="str">
        <f>일위대가!C5</f>
        <v>토류판설치 및 철거</v>
      </c>
      <c r="D4" s="121" t="str">
        <f>일위대가!D5</f>
        <v>100*150*2000 3개월미만 1회</v>
      </c>
      <c r="E4" s="43" t="s">
        <v>43</v>
      </c>
      <c r="F4" s="123">
        <f t="shared" ref="F4:F12" si="0">G4+H4+I4</f>
        <v>73172</v>
      </c>
      <c r="G4" s="124">
        <f>일위대가!J5</f>
        <v>25094</v>
      </c>
      <c r="H4" s="124">
        <f>일위대가!L5</f>
        <v>43945</v>
      </c>
      <c r="I4" s="124">
        <f>일위대가!N5</f>
        <v>4133</v>
      </c>
      <c r="J4" s="125" t="s">
        <v>73</v>
      </c>
    </row>
    <row r="5" spans="2:10" ht="19.7" customHeight="1" x14ac:dyDescent="0.2">
      <c r="B5" s="126" t="s">
        <v>237</v>
      </c>
      <c r="C5" s="42" t="str">
        <f>일위대가!C16</f>
        <v>토류판설치 및 철거</v>
      </c>
      <c r="D5" s="42" t="str">
        <f>일위대가!D16</f>
        <v>90*150*2000 3개월미만 1회</v>
      </c>
      <c r="E5" s="43" t="s">
        <v>43</v>
      </c>
      <c r="F5" s="179">
        <f t="shared" si="0"/>
        <v>70971</v>
      </c>
      <c r="G5" s="180">
        <f>일위대가!J16</f>
        <v>22893</v>
      </c>
      <c r="H5" s="180">
        <f>일위대가!L16</f>
        <v>43945</v>
      </c>
      <c r="I5" s="180">
        <f>일위대가!N16</f>
        <v>4133</v>
      </c>
      <c r="J5" s="181" t="s">
        <v>73</v>
      </c>
    </row>
    <row r="6" spans="2:10" ht="19.7" customHeight="1" x14ac:dyDescent="0.2">
      <c r="B6" s="126" t="s">
        <v>240</v>
      </c>
      <c r="C6" s="8" t="str">
        <f>일위대가!C27</f>
        <v>토류판설치 및 철거</v>
      </c>
      <c r="D6" s="8" t="str">
        <f>일위대가!D27</f>
        <v>70*150*2000 3개월미만 1회</v>
      </c>
      <c r="E6" s="9" t="s">
        <v>43</v>
      </c>
      <c r="F6" s="10">
        <f t="shared" si="0"/>
        <v>66570</v>
      </c>
      <c r="G6" s="11">
        <f>일위대가!J27</f>
        <v>18492</v>
      </c>
      <c r="H6" s="11">
        <f>일위대가!L27</f>
        <v>43945</v>
      </c>
      <c r="I6" s="11">
        <f>일위대가!N27</f>
        <v>4133</v>
      </c>
      <c r="J6" s="12" t="s">
        <v>73</v>
      </c>
    </row>
    <row r="7" spans="2:10" ht="19.7" customHeight="1" x14ac:dyDescent="0.2">
      <c r="B7" s="126" t="s">
        <v>243</v>
      </c>
      <c r="C7" s="8" t="str">
        <f>일위대가!C38</f>
        <v>토류판설치 및 철거</v>
      </c>
      <c r="D7" s="8" t="str">
        <f>일위대가!D38</f>
        <v>100*150*2000 3개월미만 2회</v>
      </c>
      <c r="E7" s="9" t="s">
        <v>43</v>
      </c>
      <c r="F7" s="10">
        <f t="shared" si="0"/>
        <v>84175</v>
      </c>
      <c r="G7" s="11">
        <f>일위대가!J38</f>
        <v>36097</v>
      </c>
      <c r="H7" s="11">
        <f>일위대가!L38</f>
        <v>43945</v>
      </c>
      <c r="I7" s="11">
        <f>일위대가!N38</f>
        <v>4133</v>
      </c>
      <c r="J7" s="12" t="s">
        <v>73</v>
      </c>
    </row>
    <row r="8" spans="2:10" ht="19.7" customHeight="1" x14ac:dyDescent="0.2">
      <c r="B8" s="126" t="s">
        <v>246</v>
      </c>
      <c r="C8" s="8" t="str">
        <f>일위대가!C49</f>
        <v>토류판설치 및 철거</v>
      </c>
      <c r="D8" s="8" t="str">
        <f>일위대가!D49</f>
        <v>90*150*2000 3개월미만 2회</v>
      </c>
      <c r="E8" s="9" t="s">
        <v>43</v>
      </c>
      <c r="F8" s="10">
        <f t="shared" si="0"/>
        <v>80874</v>
      </c>
      <c r="G8" s="11">
        <f>일위대가!J49</f>
        <v>32796</v>
      </c>
      <c r="H8" s="11">
        <f>일위대가!L49</f>
        <v>43945</v>
      </c>
      <c r="I8" s="11">
        <f>일위대가!N49</f>
        <v>4133</v>
      </c>
      <c r="J8" s="12" t="s">
        <v>73</v>
      </c>
    </row>
    <row r="9" spans="2:10" ht="19.7" customHeight="1" x14ac:dyDescent="0.2">
      <c r="B9" s="126" t="s">
        <v>248</v>
      </c>
      <c r="C9" s="8" t="str">
        <f>일위대가!C60</f>
        <v>토류판설치 및 철거</v>
      </c>
      <c r="D9" s="8" t="str">
        <f>일위대가!D60</f>
        <v>70*150*2000 3개월미만 2회</v>
      </c>
      <c r="E9" s="9" t="s">
        <v>43</v>
      </c>
      <c r="F9" s="10">
        <f t="shared" si="0"/>
        <v>74272</v>
      </c>
      <c r="G9" s="11">
        <f>일위대가!J60</f>
        <v>26194</v>
      </c>
      <c r="H9" s="11">
        <f>일위대가!L60</f>
        <v>43945</v>
      </c>
      <c r="I9" s="11">
        <f>일위대가!N60</f>
        <v>4133</v>
      </c>
      <c r="J9" s="12" t="s">
        <v>73</v>
      </c>
    </row>
    <row r="10" spans="2:10" ht="19.7" customHeight="1" x14ac:dyDescent="0.2">
      <c r="B10" s="126" t="s">
        <v>252</v>
      </c>
      <c r="C10" s="8" t="str">
        <f>일위대가!C71</f>
        <v>토류판설치 및 철거</v>
      </c>
      <c r="D10" s="8" t="str">
        <f>일위대가!D71</f>
        <v>100*150*2000 3개월이상 ~ 6개월미만</v>
      </c>
      <c r="E10" s="9" t="s">
        <v>43</v>
      </c>
      <c r="F10" s="10">
        <f t="shared" si="0"/>
        <v>84175</v>
      </c>
      <c r="G10" s="11">
        <f>일위대가!J71</f>
        <v>36097</v>
      </c>
      <c r="H10" s="11">
        <f>일위대가!L71</f>
        <v>43945</v>
      </c>
      <c r="I10" s="11">
        <f>일위대가!N71</f>
        <v>4133</v>
      </c>
      <c r="J10" s="12" t="s">
        <v>73</v>
      </c>
    </row>
    <row r="11" spans="2:10" ht="19.7" customHeight="1" x14ac:dyDescent="0.2">
      <c r="B11" s="126" t="s">
        <v>255</v>
      </c>
      <c r="C11" s="8" t="str">
        <f>일위대가!C82</f>
        <v>토류판설치 및 철거</v>
      </c>
      <c r="D11" s="8" t="str">
        <f>일위대가!D82</f>
        <v>90*150*2000 3개월이상 ~ 6개월미만</v>
      </c>
      <c r="E11" s="9" t="s">
        <v>43</v>
      </c>
      <c r="F11" s="10">
        <f t="shared" si="0"/>
        <v>80874</v>
      </c>
      <c r="G11" s="11">
        <f>일위대가!J82</f>
        <v>32796</v>
      </c>
      <c r="H11" s="11">
        <f>일위대가!L82</f>
        <v>43945</v>
      </c>
      <c r="I11" s="11">
        <f>일위대가!N82</f>
        <v>4133</v>
      </c>
      <c r="J11" s="12" t="s">
        <v>73</v>
      </c>
    </row>
    <row r="12" spans="2:10" ht="19.7" customHeight="1" x14ac:dyDescent="0.2">
      <c r="B12" s="109" t="s">
        <v>258</v>
      </c>
      <c r="C12" s="182" t="str">
        <f>일위대가!C93</f>
        <v>토류판설치 및 철거</v>
      </c>
      <c r="D12" s="182" t="str">
        <f>일위대가!D93</f>
        <v>90*150*2000 3개월이상 ~ 6개월미만</v>
      </c>
      <c r="E12" s="183" t="s">
        <v>43</v>
      </c>
      <c r="F12" s="184">
        <f t="shared" si="0"/>
        <v>74272</v>
      </c>
      <c r="G12" s="185">
        <f>일위대가!J93</f>
        <v>26194</v>
      </c>
      <c r="H12" s="185">
        <f>일위대가!L93</f>
        <v>43945</v>
      </c>
      <c r="I12" s="185">
        <f>일위대가!N93</f>
        <v>4133</v>
      </c>
      <c r="J12" s="186" t="s">
        <v>73</v>
      </c>
    </row>
  </sheetData>
  <mergeCells count="1">
    <mergeCell ref="B1:J2"/>
  </mergeCells>
  <phoneticPr fontId="3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U188"/>
  <sheetViews>
    <sheetView tabSelected="1" view="pageBreakPreview" zoomScale="115" zoomScaleNormal="100" zoomScaleSheetLayoutView="115" workbookViewId="0">
      <pane ySplit="4" topLeftCell="A5" activePane="bottomLeft" state="frozen"/>
      <selection pane="bottomLeft" activeCell="D89" sqref="D89"/>
    </sheetView>
  </sheetViews>
  <sheetFormatPr defaultRowHeight="12.75" x14ac:dyDescent="0.2"/>
  <cols>
    <col min="1" max="1" width="0.7109375" customWidth="1"/>
    <col min="2" max="2" width="7.7109375" customWidth="1"/>
    <col min="3" max="3" width="27.7109375" customWidth="1"/>
    <col min="4" max="4" width="36.7109375" customWidth="1"/>
    <col min="5" max="5" width="9.7109375" customWidth="1"/>
    <col min="6" max="6" width="6.7109375" customWidth="1"/>
    <col min="7" max="7" width="10.7109375" customWidth="1"/>
    <col min="8" max="8" width="13.7109375" customWidth="1"/>
    <col min="9" max="9" width="10.7109375" customWidth="1"/>
    <col min="10" max="10" width="13.7109375" customWidth="1"/>
    <col min="11" max="11" width="10.7109375" customWidth="1"/>
    <col min="12" max="12" width="13.7109375" customWidth="1"/>
    <col min="13" max="13" width="10.7109375" customWidth="1"/>
    <col min="14" max="14" width="13.7109375" customWidth="1"/>
    <col min="15" max="15" width="9" customWidth="1"/>
  </cols>
  <sheetData>
    <row r="1" spans="2:21" ht="24.95" customHeight="1" x14ac:dyDescent="0.2">
      <c r="B1" s="191" t="s">
        <v>74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2:21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</row>
    <row r="3" spans="2:21" ht="20.100000000000001" customHeight="1" x14ac:dyDescent="0.2">
      <c r="B3" s="195" t="s">
        <v>75</v>
      </c>
      <c r="C3" s="197" t="s">
        <v>63</v>
      </c>
      <c r="D3" s="197" t="s">
        <v>64</v>
      </c>
      <c r="E3" s="197" t="s">
        <v>76</v>
      </c>
      <c r="F3" s="197" t="s">
        <v>65</v>
      </c>
      <c r="G3" s="199" t="s">
        <v>66</v>
      </c>
      <c r="H3" s="200"/>
      <c r="I3" s="199" t="s">
        <v>216</v>
      </c>
      <c r="J3" s="200"/>
      <c r="K3" s="199" t="s">
        <v>230</v>
      </c>
      <c r="L3" s="200"/>
      <c r="M3" s="199" t="s">
        <v>67</v>
      </c>
      <c r="N3" s="200"/>
      <c r="O3" s="193" t="s">
        <v>68</v>
      </c>
    </row>
    <row r="4" spans="2:21" ht="20.100000000000001" customHeight="1" x14ac:dyDescent="0.2">
      <c r="B4" s="196"/>
      <c r="C4" s="198"/>
      <c r="D4" s="198"/>
      <c r="E4" s="198"/>
      <c r="F4" s="198"/>
      <c r="G4" s="14" t="s">
        <v>77</v>
      </c>
      <c r="H4" s="15" t="s">
        <v>78</v>
      </c>
      <c r="I4" s="14" t="s">
        <v>77</v>
      </c>
      <c r="J4" s="15" t="s">
        <v>78</v>
      </c>
      <c r="K4" s="14" t="s">
        <v>77</v>
      </c>
      <c r="L4" s="15" t="s">
        <v>78</v>
      </c>
      <c r="M4" s="14" t="s">
        <v>77</v>
      </c>
      <c r="N4" s="15" t="s">
        <v>78</v>
      </c>
      <c r="O4" s="194"/>
    </row>
    <row r="5" spans="2:21" s="33" customFormat="1" ht="20.100000000000001" customHeight="1" x14ac:dyDescent="0.2">
      <c r="B5" s="134" t="s">
        <v>94</v>
      </c>
      <c r="C5" s="135" t="s">
        <v>95</v>
      </c>
      <c r="D5" s="135" t="s">
        <v>213</v>
      </c>
      <c r="E5" s="38"/>
      <c r="F5" s="136" t="s">
        <v>182</v>
      </c>
      <c r="G5" s="37"/>
      <c r="H5" s="137">
        <f>J5+L5+N5</f>
        <v>73172</v>
      </c>
      <c r="I5" s="37"/>
      <c r="J5" s="138">
        <f>TRUNC(J6+J7+J8+J9+J10+J11+J12+J13+J14)</f>
        <v>25094</v>
      </c>
      <c r="K5" s="37"/>
      <c r="L5" s="138">
        <f>TRUNC(L6+L7+L8+L9+L10+L11+L12+L13+L14)</f>
        <v>43945</v>
      </c>
      <c r="M5" s="37"/>
      <c r="N5" s="155">
        <f>TRUNC(N6+N7+N8+N9+N10+N11+N12+N13+N14)</f>
        <v>4133</v>
      </c>
      <c r="O5" s="139" t="s">
        <v>73</v>
      </c>
      <c r="R5" s="156"/>
      <c r="S5" s="156"/>
      <c r="T5" s="156"/>
      <c r="U5" s="156"/>
    </row>
    <row r="6" spans="2:21" s="33" customFormat="1" ht="20.100000000000001" customHeight="1" x14ac:dyDescent="0.2">
      <c r="B6" s="34" t="s">
        <v>73</v>
      </c>
      <c r="C6" s="35" t="s">
        <v>217</v>
      </c>
      <c r="D6" s="35" t="s">
        <v>218</v>
      </c>
      <c r="E6" s="38">
        <v>1</v>
      </c>
      <c r="F6" s="36" t="s">
        <v>43</v>
      </c>
      <c r="G6" s="37">
        <f>I6+K6+M6</f>
        <v>22005.9</v>
      </c>
      <c r="H6" s="140">
        <f>J6+L6+N6</f>
        <v>22005.9</v>
      </c>
      <c r="I6" s="141" t="str">
        <f>단가산출!BZ10</f>
        <v>22,005.9</v>
      </c>
      <c r="J6" s="140">
        <f>TRUNC(E6*I6,1)</f>
        <v>22005.9</v>
      </c>
      <c r="K6" s="141">
        <v>0</v>
      </c>
      <c r="L6" s="140">
        <f>TRUNC(E6*K6,1)</f>
        <v>0</v>
      </c>
      <c r="M6" s="141">
        <v>0</v>
      </c>
      <c r="N6" s="140">
        <f>TRUNC(E6*M6,1)</f>
        <v>0</v>
      </c>
      <c r="O6" s="142" t="s">
        <v>73</v>
      </c>
      <c r="S6" s="157"/>
      <c r="T6" s="157"/>
      <c r="U6" s="157"/>
    </row>
    <row r="7" spans="2:21" s="33" customFormat="1" ht="20.100000000000001" customHeight="1" x14ac:dyDescent="0.2">
      <c r="B7" s="143" t="s">
        <v>73</v>
      </c>
      <c r="C7" s="144" t="s">
        <v>220</v>
      </c>
      <c r="D7" s="144" t="s">
        <v>222</v>
      </c>
      <c r="E7" s="38">
        <v>1</v>
      </c>
      <c r="F7" s="36" t="s">
        <v>43</v>
      </c>
      <c r="G7" s="149">
        <f>I7+K7+M7</f>
        <v>128.69999999999999</v>
      </c>
      <c r="H7" s="150">
        <f>J7+L7+N7</f>
        <v>128.69999999999999</v>
      </c>
      <c r="I7" s="146" t="str">
        <f>단가산출!BK12</f>
        <v>128.7</v>
      </c>
      <c r="J7" s="152">
        <f>TRUNC(E7*I7,1)</f>
        <v>128.69999999999999</v>
      </c>
      <c r="K7" s="146">
        <v>0</v>
      </c>
      <c r="L7" s="145">
        <f>TRUNC(E7*K7,1)</f>
        <v>0</v>
      </c>
      <c r="M7" s="146">
        <v>0</v>
      </c>
      <c r="N7" s="145">
        <f>TRUNC(E7*M7,1)</f>
        <v>0</v>
      </c>
      <c r="O7" s="147" t="s">
        <v>73</v>
      </c>
    </row>
    <row r="8" spans="2:21" s="33" customFormat="1" ht="20.100000000000001" customHeight="1" x14ac:dyDescent="0.2">
      <c r="B8" s="126"/>
      <c r="C8" s="127" t="s">
        <v>224</v>
      </c>
      <c r="D8" s="127" t="s">
        <v>227</v>
      </c>
      <c r="E8" s="148">
        <v>7.2999999999999995E-2</v>
      </c>
      <c r="F8" s="128" t="s">
        <v>225</v>
      </c>
      <c r="G8" s="149">
        <f t="shared" ref="G8:G10" si="0">I8+K8+M8</f>
        <v>189303</v>
      </c>
      <c r="H8" s="150">
        <f t="shared" ref="H8:H10" si="1">J8+L8+N8</f>
        <v>13819.1</v>
      </c>
      <c r="I8" s="151">
        <v>0</v>
      </c>
      <c r="J8" s="152">
        <f t="shared" ref="J8:J9" si="2">TRUNC(E8*I8,1)</f>
        <v>0</v>
      </c>
      <c r="K8" s="151">
        <f>노임단가!L6</f>
        <v>189303</v>
      </c>
      <c r="L8" s="152">
        <f t="shared" ref="L8:L10" si="3">TRUNC(E8*K8,1)</f>
        <v>13819.1</v>
      </c>
      <c r="M8" s="151">
        <v>0</v>
      </c>
      <c r="N8" s="152">
        <f t="shared" ref="N8:N9" si="4">TRUNC(E8*M8,1)</f>
        <v>0</v>
      </c>
      <c r="O8" s="131"/>
    </row>
    <row r="9" spans="2:21" s="33" customFormat="1" ht="20.100000000000001" customHeight="1" x14ac:dyDescent="0.2">
      <c r="B9" s="126"/>
      <c r="C9" s="127" t="s">
        <v>226</v>
      </c>
      <c r="D9" s="127" t="s">
        <v>227</v>
      </c>
      <c r="E9" s="148">
        <v>3.7999999999999999E-2</v>
      </c>
      <c r="F9" s="128" t="s">
        <v>225</v>
      </c>
      <c r="G9" s="149">
        <f t="shared" si="0"/>
        <v>109819</v>
      </c>
      <c r="H9" s="150">
        <f t="shared" si="1"/>
        <v>4173.1000000000004</v>
      </c>
      <c r="I9" s="151">
        <v>0</v>
      </c>
      <c r="J9" s="152">
        <f t="shared" si="2"/>
        <v>0</v>
      </c>
      <c r="K9" s="151">
        <f>노임단가!L5</f>
        <v>109819</v>
      </c>
      <c r="L9" s="152">
        <f t="shared" si="3"/>
        <v>4173.1000000000004</v>
      </c>
      <c r="M9" s="151">
        <v>0</v>
      </c>
      <c r="N9" s="152">
        <f t="shared" si="4"/>
        <v>0</v>
      </c>
      <c r="O9" s="131"/>
    </row>
    <row r="10" spans="2:21" s="33" customFormat="1" ht="20.100000000000001" customHeight="1" x14ac:dyDescent="0.2">
      <c r="B10" s="126"/>
      <c r="C10" s="127" t="s">
        <v>232</v>
      </c>
      <c r="D10" s="127" t="s">
        <v>233</v>
      </c>
      <c r="E10" s="148">
        <v>1.5</v>
      </c>
      <c r="F10" s="128" t="s">
        <v>234</v>
      </c>
      <c r="G10" s="149">
        <f t="shared" si="0"/>
        <v>17992.2</v>
      </c>
      <c r="H10" s="150">
        <f t="shared" si="1"/>
        <v>269.8</v>
      </c>
      <c r="I10" s="151">
        <f>H8+H9</f>
        <v>17992.2</v>
      </c>
      <c r="J10" s="152">
        <f>TRUNC(E10*I10/100,1)</f>
        <v>269.8</v>
      </c>
      <c r="K10" s="151">
        <v>0</v>
      </c>
      <c r="L10" s="152">
        <f t="shared" si="3"/>
        <v>0</v>
      </c>
      <c r="M10" s="153"/>
      <c r="N10" s="150">
        <f>TRUNC(E10/100*M10,1)</f>
        <v>0</v>
      </c>
      <c r="O10" s="131"/>
    </row>
    <row r="11" spans="2:21" s="33" customFormat="1" ht="20.100000000000001" customHeight="1" x14ac:dyDescent="0.2">
      <c r="B11" s="126"/>
      <c r="C11" s="127" t="s">
        <v>228</v>
      </c>
      <c r="D11" s="127" t="s">
        <v>231</v>
      </c>
      <c r="E11" s="148">
        <v>0.192</v>
      </c>
      <c r="F11" s="128" t="s">
        <v>229</v>
      </c>
      <c r="G11" s="149">
        <f t="shared" ref="G11:G14" si="5">I11+K11+M11</f>
        <v>53476</v>
      </c>
      <c r="H11" s="150">
        <f t="shared" ref="H11:H14" si="6">J11+L11+N11</f>
        <v>10267.299999999999</v>
      </c>
      <c r="I11" s="151">
        <f>기계경비총괄표!G4</f>
        <v>7774</v>
      </c>
      <c r="J11" s="145">
        <f t="shared" ref="J11:J14" si="7">TRUNC(E11*I11,1)</f>
        <v>1492.6</v>
      </c>
      <c r="K11" s="151">
        <f>기계경비총괄표!H4</f>
        <v>33754</v>
      </c>
      <c r="L11" s="152">
        <f t="shared" ref="L11:L14" si="8">TRUNC(E11*K11,1)</f>
        <v>6480.7</v>
      </c>
      <c r="M11" s="151">
        <f>기계경비총괄표!I4</f>
        <v>11948</v>
      </c>
      <c r="N11" s="150">
        <f t="shared" ref="N11:N14" si="9">TRUNC(E11*M11,1)</f>
        <v>2294</v>
      </c>
      <c r="O11" s="131"/>
      <c r="Q11" s="154"/>
    </row>
    <row r="12" spans="2:21" s="33" customFormat="1" ht="20.100000000000001" customHeight="1" x14ac:dyDescent="0.2">
      <c r="B12" s="126"/>
      <c r="C12" s="127" t="s">
        <v>224</v>
      </c>
      <c r="D12" s="127" t="s">
        <v>235</v>
      </c>
      <c r="E12" s="148">
        <v>5.8000000000000003E-2</v>
      </c>
      <c r="F12" s="128" t="s">
        <v>225</v>
      </c>
      <c r="G12" s="149">
        <f t="shared" si="5"/>
        <v>189303</v>
      </c>
      <c r="H12" s="150">
        <f t="shared" si="6"/>
        <v>10979.5</v>
      </c>
      <c r="I12" s="151">
        <v>0</v>
      </c>
      <c r="J12" s="150">
        <f t="shared" si="7"/>
        <v>0</v>
      </c>
      <c r="K12" s="151">
        <f>노임단가!L6</f>
        <v>189303</v>
      </c>
      <c r="L12" s="150">
        <f t="shared" si="8"/>
        <v>10979.5</v>
      </c>
      <c r="M12" s="151">
        <v>0</v>
      </c>
      <c r="N12" s="150">
        <f t="shared" si="9"/>
        <v>0</v>
      </c>
      <c r="O12" s="131"/>
    </row>
    <row r="13" spans="2:21" s="33" customFormat="1" ht="20.100000000000001" customHeight="1" x14ac:dyDescent="0.2">
      <c r="B13" s="126"/>
      <c r="C13" s="127" t="s">
        <v>226</v>
      </c>
      <c r="D13" s="127" t="s">
        <v>235</v>
      </c>
      <c r="E13" s="148">
        <v>0.03</v>
      </c>
      <c r="F13" s="128" t="s">
        <v>225</v>
      </c>
      <c r="G13" s="149">
        <f t="shared" si="5"/>
        <v>109819</v>
      </c>
      <c r="H13" s="150">
        <f t="shared" si="6"/>
        <v>3294.5</v>
      </c>
      <c r="I13" s="151">
        <v>0</v>
      </c>
      <c r="J13" s="150">
        <f t="shared" si="7"/>
        <v>0</v>
      </c>
      <c r="K13" s="151">
        <f>노임단가!L5</f>
        <v>109819</v>
      </c>
      <c r="L13" s="150">
        <f t="shared" si="8"/>
        <v>3294.5</v>
      </c>
      <c r="M13" s="151">
        <v>0</v>
      </c>
      <c r="N13" s="150">
        <f t="shared" si="9"/>
        <v>0</v>
      </c>
      <c r="O13" s="131"/>
    </row>
    <row r="14" spans="2:21" s="33" customFormat="1" ht="20.100000000000001" customHeight="1" x14ac:dyDescent="0.2">
      <c r="B14" s="171"/>
      <c r="C14" s="172" t="s">
        <v>228</v>
      </c>
      <c r="D14" s="172" t="s">
        <v>236</v>
      </c>
      <c r="E14" s="173">
        <v>0.154</v>
      </c>
      <c r="F14" s="174" t="s">
        <v>229</v>
      </c>
      <c r="G14" s="175">
        <f t="shared" si="5"/>
        <v>53476</v>
      </c>
      <c r="H14" s="176">
        <f t="shared" si="6"/>
        <v>8235.1</v>
      </c>
      <c r="I14" s="177">
        <f>기계경비총괄표!G4</f>
        <v>7774</v>
      </c>
      <c r="J14" s="176">
        <f t="shared" si="7"/>
        <v>1197.0999999999999</v>
      </c>
      <c r="K14" s="177">
        <f>기계경비총괄표!H4</f>
        <v>33754</v>
      </c>
      <c r="L14" s="176">
        <f t="shared" si="8"/>
        <v>5198.1000000000004</v>
      </c>
      <c r="M14" s="177">
        <f>기계경비총괄표!I4</f>
        <v>11948</v>
      </c>
      <c r="N14" s="176">
        <f t="shared" si="9"/>
        <v>1839.9</v>
      </c>
      <c r="O14" s="178"/>
    </row>
    <row r="15" spans="2:21" s="33" customFormat="1" ht="20.100000000000001" customHeight="1" x14ac:dyDescent="0.2">
      <c r="B15" s="109"/>
      <c r="C15" s="110"/>
      <c r="D15" s="110"/>
      <c r="E15" s="158"/>
      <c r="F15" s="111"/>
      <c r="G15" s="159"/>
      <c r="H15" s="160"/>
      <c r="I15" s="161"/>
      <c r="J15" s="160"/>
      <c r="K15" s="161"/>
      <c r="L15" s="160"/>
      <c r="M15" s="161"/>
      <c r="N15" s="160"/>
      <c r="O15" s="114"/>
    </row>
    <row r="16" spans="2:21" s="33" customFormat="1" ht="20.100000000000001" customHeight="1" x14ac:dyDescent="0.2">
      <c r="B16" s="162" t="s">
        <v>239</v>
      </c>
      <c r="C16" s="163" t="s">
        <v>95</v>
      </c>
      <c r="D16" s="163" t="s">
        <v>238</v>
      </c>
      <c r="E16" s="164"/>
      <c r="F16" s="165" t="s">
        <v>181</v>
      </c>
      <c r="G16" s="166"/>
      <c r="H16" s="167">
        <f>J16+L16+N16</f>
        <v>70971</v>
      </c>
      <c r="I16" s="166"/>
      <c r="J16" s="168">
        <f>TRUNC(J17+J18+J19+J20+J21+J22+J23+J24+J25)</f>
        <v>22893</v>
      </c>
      <c r="K16" s="166"/>
      <c r="L16" s="168">
        <f>TRUNC(L17+L18+L19+L20+L21+L22+L23+L24+L25)</f>
        <v>43945</v>
      </c>
      <c r="M16" s="166"/>
      <c r="N16" s="169">
        <f>TRUNC(N17+N18+N19+N20+N21+N22+N23+N24+N25)</f>
        <v>4133</v>
      </c>
      <c r="O16" s="170" t="s">
        <v>73</v>
      </c>
      <c r="R16" s="156"/>
      <c r="S16" s="156"/>
      <c r="T16" s="156"/>
      <c r="U16" s="156"/>
    </row>
    <row r="17" spans="2:21" s="33" customFormat="1" ht="20.100000000000001" customHeight="1" x14ac:dyDescent="0.2">
      <c r="B17" s="34" t="s">
        <v>73</v>
      </c>
      <c r="C17" s="35" t="s">
        <v>217</v>
      </c>
      <c r="D17" s="35" t="s">
        <v>218</v>
      </c>
      <c r="E17" s="38">
        <v>1</v>
      </c>
      <c r="F17" s="36" t="s">
        <v>43</v>
      </c>
      <c r="G17" s="37">
        <f>I17+K17+M17</f>
        <v>19805.3</v>
      </c>
      <c r="H17" s="140">
        <f>J17+L17+N17</f>
        <v>19805.3</v>
      </c>
      <c r="I17" s="141" t="str">
        <f>단가산출!CI84</f>
        <v>19,805.3</v>
      </c>
      <c r="J17" s="140">
        <f>TRUNC(E17*I17,1)</f>
        <v>19805.3</v>
      </c>
      <c r="K17" s="141">
        <v>0</v>
      </c>
      <c r="L17" s="140">
        <f>TRUNC(E17*K17,1)</f>
        <v>0</v>
      </c>
      <c r="M17" s="141">
        <v>0</v>
      </c>
      <c r="N17" s="140">
        <f>TRUNC(E17*M17,1)</f>
        <v>0</v>
      </c>
      <c r="O17" s="142" t="s">
        <v>73</v>
      </c>
      <c r="S17" s="157"/>
      <c r="T17" s="157"/>
      <c r="U17" s="157"/>
    </row>
    <row r="18" spans="2:21" s="33" customFormat="1" ht="20.100000000000001" customHeight="1" x14ac:dyDescent="0.2">
      <c r="B18" s="143" t="s">
        <v>73</v>
      </c>
      <c r="C18" s="144" t="s">
        <v>220</v>
      </c>
      <c r="D18" s="144" t="s">
        <v>222</v>
      </c>
      <c r="E18" s="38">
        <v>1</v>
      </c>
      <c r="F18" s="36" t="s">
        <v>43</v>
      </c>
      <c r="G18" s="149">
        <f>I18+K18+M18</f>
        <v>128.69999999999999</v>
      </c>
      <c r="H18" s="150">
        <f>J18+L18+N18</f>
        <v>128.69999999999999</v>
      </c>
      <c r="I18" s="146" t="str">
        <f>단가산출!BK86</f>
        <v>128.7</v>
      </c>
      <c r="J18" s="152">
        <f>TRUNC(E18*I18,1)</f>
        <v>128.69999999999999</v>
      </c>
      <c r="K18" s="146">
        <v>0</v>
      </c>
      <c r="L18" s="145">
        <f>TRUNC(E18*K18,1)</f>
        <v>0</v>
      </c>
      <c r="M18" s="146">
        <v>0</v>
      </c>
      <c r="N18" s="145">
        <f>TRUNC(E18*M18,1)</f>
        <v>0</v>
      </c>
      <c r="O18" s="147" t="s">
        <v>73</v>
      </c>
    </row>
    <row r="19" spans="2:21" s="33" customFormat="1" ht="20.100000000000001" customHeight="1" x14ac:dyDescent="0.2">
      <c r="B19" s="126"/>
      <c r="C19" s="127" t="s">
        <v>224</v>
      </c>
      <c r="D19" s="127" t="s">
        <v>227</v>
      </c>
      <c r="E19" s="148">
        <v>7.2999999999999995E-2</v>
      </c>
      <c r="F19" s="128" t="s">
        <v>225</v>
      </c>
      <c r="G19" s="149">
        <f t="shared" ref="G19:G25" si="10">I19+K19+M19</f>
        <v>189303</v>
      </c>
      <c r="H19" s="150">
        <f t="shared" ref="H19:H25" si="11">J19+L19+N19</f>
        <v>13819.1</v>
      </c>
      <c r="I19" s="151">
        <v>0</v>
      </c>
      <c r="J19" s="152">
        <f t="shared" ref="J19:J20" si="12">TRUNC(E19*I19,1)</f>
        <v>0</v>
      </c>
      <c r="K19" s="151">
        <f>노임단가!L6</f>
        <v>189303</v>
      </c>
      <c r="L19" s="152">
        <f t="shared" ref="L19:L25" si="13">TRUNC(E19*K19,1)</f>
        <v>13819.1</v>
      </c>
      <c r="M19" s="151">
        <v>0</v>
      </c>
      <c r="N19" s="152">
        <f t="shared" ref="N19:N20" si="14">TRUNC(E19*M19,1)</f>
        <v>0</v>
      </c>
      <c r="O19" s="131"/>
    </row>
    <row r="20" spans="2:21" s="33" customFormat="1" ht="20.100000000000001" customHeight="1" x14ac:dyDescent="0.2">
      <c r="B20" s="126"/>
      <c r="C20" s="127" t="s">
        <v>226</v>
      </c>
      <c r="D20" s="127" t="s">
        <v>227</v>
      </c>
      <c r="E20" s="148">
        <v>3.7999999999999999E-2</v>
      </c>
      <c r="F20" s="128" t="s">
        <v>225</v>
      </c>
      <c r="G20" s="149">
        <f t="shared" si="10"/>
        <v>109819</v>
      </c>
      <c r="H20" s="150">
        <f t="shared" si="11"/>
        <v>4173.1000000000004</v>
      </c>
      <c r="I20" s="151">
        <v>0</v>
      </c>
      <c r="J20" s="152">
        <f t="shared" si="12"/>
        <v>0</v>
      </c>
      <c r="K20" s="151">
        <f>노임단가!L5</f>
        <v>109819</v>
      </c>
      <c r="L20" s="152">
        <f t="shared" si="13"/>
        <v>4173.1000000000004</v>
      </c>
      <c r="M20" s="151">
        <v>0</v>
      </c>
      <c r="N20" s="152">
        <f t="shared" si="14"/>
        <v>0</v>
      </c>
      <c r="O20" s="131"/>
    </row>
    <row r="21" spans="2:21" s="33" customFormat="1" ht="20.100000000000001" customHeight="1" x14ac:dyDescent="0.2">
      <c r="B21" s="126"/>
      <c r="C21" s="127" t="s">
        <v>232</v>
      </c>
      <c r="D21" s="127" t="s">
        <v>233</v>
      </c>
      <c r="E21" s="148">
        <v>1.5</v>
      </c>
      <c r="F21" s="128" t="s">
        <v>234</v>
      </c>
      <c r="G21" s="149">
        <f t="shared" si="10"/>
        <v>17992.2</v>
      </c>
      <c r="H21" s="150">
        <f t="shared" si="11"/>
        <v>269.8</v>
      </c>
      <c r="I21" s="151">
        <f>H19+H20</f>
        <v>17992.2</v>
      </c>
      <c r="J21" s="152">
        <f>TRUNC(E21*I21/100,1)</f>
        <v>269.8</v>
      </c>
      <c r="K21" s="151">
        <v>0</v>
      </c>
      <c r="L21" s="152">
        <f t="shared" si="13"/>
        <v>0</v>
      </c>
      <c r="M21" s="153"/>
      <c r="N21" s="150">
        <f>TRUNC(E21/100*M21,1)</f>
        <v>0</v>
      </c>
      <c r="O21" s="131"/>
    </row>
    <row r="22" spans="2:21" s="33" customFormat="1" ht="20.100000000000001" customHeight="1" x14ac:dyDescent="0.2">
      <c r="B22" s="126"/>
      <c r="C22" s="127" t="s">
        <v>228</v>
      </c>
      <c r="D22" s="127" t="s">
        <v>231</v>
      </c>
      <c r="E22" s="148">
        <v>0.192</v>
      </c>
      <c r="F22" s="128" t="s">
        <v>229</v>
      </c>
      <c r="G22" s="149">
        <f t="shared" si="10"/>
        <v>53476</v>
      </c>
      <c r="H22" s="150">
        <f t="shared" si="11"/>
        <v>10267.299999999999</v>
      </c>
      <c r="I22" s="151">
        <f>기계경비총괄표!G4</f>
        <v>7774</v>
      </c>
      <c r="J22" s="145">
        <f t="shared" ref="J22:J25" si="15">TRUNC(E22*I22,1)</f>
        <v>1492.6</v>
      </c>
      <c r="K22" s="151">
        <f>기계경비총괄표!H4</f>
        <v>33754</v>
      </c>
      <c r="L22" s="152">
        <f t="shared" si="13"/>
        <v>6480.7</v>
      </c>
      <c r="M22" s="151">
        <f>기계경비총괄표!I4</f>
        <v>11948</v>
      </c>
      <c r="N22" s="150">
        <f t="shared" ref="N22:N25" si="16">TRUNC(E22*M22,1)</f>
        <v>2294</v>
      </c>
      <c r="O22" s="131"/>
      <c r="Q22" s="154"/>
    </row>
    <row r="23" spans="2:21" s="33" customFormat="1" ht="20.100000000000001" customHeight="1" x14ac:dyDescent="0.2">
      <c r="B23" s="126"/>
      <c r="C23" s="127" t="s">
        <v>224</v>
      </c>
      <c r="D23" s="127" t="s">
        <v>235</v>
      </c>
      <c r="E23" s="148">
        <v>5.8000000000000003E-2</v>
      </c>
      <c r="F23" s="128" t="s">
        <v>225</v>
      </c>
      <c r="G23" s="149">
        <f t="shared" si="10"/>
        <v>189303</v>
      </c>
      <c r="H23" s="150">
        <f t="shared" si="11"/>
        <v>10979.5</v>
      </c>
      <c r="I23" s="151">
        <v>0</v>
      </c>
      <c r="J23" s="150">
        <f t="shared" si="15"/>
        <v>0</v>
      </c>
      <c r="K23" s="151">
        <f>노임단가!L6</f>
        <v>189303</v>
      </c>
      <c r="L23" s="150">
        <f t="shared" si="13"/>
        <v>10979.5</v>
      </c>
      <c r="M23" s="151">
        <v>0</v>
      </c>
      <c r="N23" s="150">
        <f t="shared" si="16"/>
        <v>0</v>
      </c>
      <c r="O23" s="131"/>
    </row>
    <row r="24" spans="2:21" s="33" customFormat="1" ht="20.100000000000001" customHeight="1" x14ac:dyDescent="0.2">
      <c r="B24" s="126"/>
      <c r="C24" s="127" t="s">
        <v>226</v>
      </c>
      <c r="D24" s="127" t="s">
        <v>235</v>
      </c>
      <c r="E24" s="148">
        <v>0.03</v>
      </c>
      <c r="F24" s="128" t="s">
        <v>225</v>
      </c>
      <c r="G24" s="149">
        <f t="shared" si="10"/>
        <v>109819</v>
      </c>
      <c r="H24" s="150">
        <f t="shared" si="11"/>
        <v>3294.5</v>
      </c>
      <c r="I24" s="151">
        <v>0</v>
      </c>
      <c r="J24" s="150">
        <f t="shared" si="15"/>
        <v>0</v>
      </c>
      <c r="K24" s="151">
        <f>노임단가!L5</f>
        <v>109819</v>
      </c>
      <c r="L24" s="150">
        <f t="shared" si="13"/>
        <v>3294.5</v>
      </c>
      <c r="M24" s="151">
        <v>0</v>
      </c>
      <c r="N24" s="150">
        <f t="shared" si="16"/>
        <v>0</v>
      </c>
      <c r="O24" s="131"/>
    </row>
    <row r="25" spans="2:21" s="33" customFormat="1" ht="20.100000000000001" customHeight="1" x14ac:dyDescent="0.2">
      <c r="B25" s="126"/>
      <c r="C25" s="127" t="s">
        <v>228</v>
      </c>
      <c r="D25" s="127" t="s">
        <v>236</v>
      </c>
      <c r="E25" s="148">
        <v>0.154</v>
      </c>
      <c r="F25" s="128" t="s">
        <v>229</v>
      </c>
      <c r="G25" s="149">
        <f t="shared" si="10"/>
        <v>53476</v>
      </c>
      <c r="H25" s="150">
        <f t="shared" si="11"/>
        <v>8235.1</v>
      </c>
      <c r="I25" s="151">
        <f>기계경비총괄표!G4</f>
        <v>7774</v>
      </c>
      <c r="J25" s="150">
        <f t="shared" si="15"/>
        <v>1197.0999999999999</v>
      </c>
      <c r="K25" s="151">
        <f>기계경비총괄표!H4</f>
        <v>33754</v>
      </c>
      <c r="L25" s="150">
        <f t="shared" si="13"/>
        <v>5198.1000000000004</v>
      </c>
      <c r="M25" s="151">
        <f>기계경비총괄표!I4</f>
        <v>11948</v>
      </c>
      <c r="N25" s="150">
        <f t="shared" si="16"/>
        <v>1839.9</v>
      </c>
      <c r="O25" s="131"/>
    </row>
    <row r="26" spans="2:21" s="33" customFormat="1" ht="20.100000000000001" customHeight="1" x14ac:dyDescent="0.2">
      <c r="B26" s="109"/>
      <c r="C26" s="110"/>
      <c r="D26" s="110"/>
      <c r="E26" s="158"/>
      <c r="F26" s="111"/>
      <c r="G26" s="159"/>
      <c r="H26" s="160"/>
      <c r="I26" s="161"/>
      <c r="J26" s="160"/>
      <c r="K26" s="161"/>
      <c r="L26" s="160"/>
      <c r="M26" s="161"/>
      <c r="N26" s="160"/>
      <c r="O26" s="114"/>
    </row>
    <row r="27" spans="2:21" s="33" customFormat="1" ht="20.100000000000001" customHeight="1" x14ac:dyDescent="0.2">
      <c r="B27" s="162" t="s">
        <v>241</v>
      </c>
      <c r="C27" s="163" t="s">
        <v>95</v>
      </c>
      <c r="D27" s="163" t="s">
        <v>242</v>
      </c>
      <c r="E27" s="164"/>
      <c r="F27" s="165" t="s">
        <v>181</v>
      </c>
      <c r="G27" s="166"/>
      <c r="H27" s="167">
        <f>J27+L27+N27</f>
        <v>66570</v>
      </c>
      <c r="I27" s="166"/>
      <c r="J27" s="168">
        <f>TRUNC(J28+J29+J30+J31+J32+J33+J34+J35+J36)</f>
        <v>18492</v>
      </c>
      <c r="K27" s="166"/>
      <c r="L27" s="168">
        <f>TRUNC(L28+L29+L30+L31+L32+L33+L34+L35+L36)</f>
        <v>43945</v>
      </c>
      <c r="M27" s="166"/>
      <c r="N27" s="169">
        <f>TRUNC(N28+N29+N30+N31+N32+N33+N34+N35+N36)</f>
        <v>4133</v>
      </c>
      <c r="O27" s="170" t="s">
        <v>73</v>
      </c>
    </row>
    <row r="28" spans="2:21" s="33" customFormat="1" ht="20.100000000000001" customHeight="1" x14ac:dyDescent="0.2">
      <c r="B28" s="34" t="s">
        <v>73</v>
      </c>
      <c r="C28" s="35" t="s">
        <v>217</v>
      </c>
      <c r="D28" s="35" t="s">
        <v>218</v>
      </c>
      <c r="E28" s="38">
        <v>1</v>
      </c>
      <c r="F28" s="36" t="s">
        <v>43</v>
      </c>
      <c r="G28" s="37">
        <f>I28+K28+M28</f>
        <v>15404.1</v>
      </c>
      <c r="H28" s="140">
        <f>J28+L28+N28</f>
        <v>15404.1</v>
      </c>
      <c r="I28" s="141" t="str">
        <f>단가산출!CI158</f>
        <v>15,404.1</v>
      </c>
      <c r="J28" s="140">
        <f>TRUNC(E28*I28,1)</f>
        <v>15404.1</v>
      </c>
      <c r="K28" s="141">
        <v>0</v>
      </c>
      <c r="L28" s="140">
        <f>TRUNC(E28*K28,1)</f>
        <v>0</v>
      </c>
      <c r="M28" s="141">
        <v>0</v>
      </c>
      <c r="N28" s="140">
        <f>TRUNC(E28*M28,1)</f>
        <v>0</v>
      </c>
      <c r="O28" s="142" t="s">
        <v>73</v>
      </c>
    </row>
    <row r="29" spans="2:21" s="33" customFormat="1" ht="20.100000000000001" customHeight="1" x14ac:dyDescent="0.2">
      <c r="B29" s="143" t="s">
        <v>73</v>
      </c>
      <c r="C29" s="144" t="s">
        <v>220</v>
      </c>
      <c r="D29" s="144" t="s">
        <v>222</v>
      </c>
      <c r="E29" s="38">
        <v>1</v>
      </c>
      <c r="F29" s="36" t="s">
        <v>43</v>
      </c>
      <c r="G29" s="149">
        <f>I29+K29+M29</f>
        <v>128.69999999999999</v>
      </c>
      <c r="H29" s="150">
        <f>J29+L29+N29</f>
        <v>128.69999999999999</v>
      </c>
      <c r="I29" s="146" t="str">
        <f>단가산출!BK160</f>
        <v>128.7</v>
      </c>
      <c r="J29" s="152">
        <f>TRUNC(E29*I29,1)</f>
        <v>128.69999999999999</v>
      </c>
      <c r="K29" s="146">
        <v>0</v>
      </c>
      <c r="L29" s="145">
        <f>TRUNC(E29*K29,1)</f>
        <v>0</v>
      </c>
      <c r="M29" s="146">
        <v>0</v>
      </c>
      <c r="N29" s="145">
        <f>TRUNC(E29*M29,1)</f>
        <v>0</v>
      </c>
      <c r="O29" s="147" t="s">
        <v>73</v>
      </c>
    </row>
    <row r="30" spans="2:21" s="33" customFormat="1" ht="20.100000000000001" customHeight="1" x14ac:dyDescent="0.2">
      <c r="B30" s="126"/>
      <c r="C30" s="127" t="s">
        <v>224</v>
      </c>
      <c r="D30" s="127" t="s">
        <v>227</v>
      </c>
      <c r="E30" s="148">
        <v>7.2999999999999995E-2</v>
      </c>
      <c r="F30" s="128" t="s">
        <v>225</v>
      </c>
      <c r="G30" s="149">
        <f t="shared" ref="G30:G36" si="17">I30+K30+M30</f>
        <v>189303</v>
      </c>
      <c r="H30" s="150">
        <f t="shared" ref="H30:H36" si="18">J30+L30+N30</f>
        <v>13819.1</v>
      </c>
      <c r="I30" s="151">
        <v>0</v>
      </c>
      <c r="J30" s="152">
        <f t="shared" ref="J30:J31" si="19">TRUNC(E30*I30,1)</f>
        <v>0</v>
      </c>
      <c r="K30" s="151">
        <f>노임단가!L6</f>
        <v>189303</v>
      </c>
      <c r="L30" s="152">
        <f t="shared" ref="L30:L36" si="20">TRUNC(E30*K30,1)</f>
        <v>13819.1</v>
      </c>
      <c r="M30" s="151">
        <v>0</v>
      </c>
      <c r="N30" s="152">
        <f t="shared" ref="N30:N31" si="21">TRUNC(E30*M30,1)</f>
        <v>0</v>
      </c>
      <c r="O30" s="131"/>
    </row>
    <row r="31" spans="2:21" s="33" customFormat="1" ht="20.100000000000001" customHeight="1" x14ac:dyDescent="0.2">
      <c r="B31" s="126"/>
      <c r="C31" s="127" t="s">
        <v>226</v>
      </c>
      <c r="D31" s="127" t="s">
        <v>227</v>
      </c>
      <c r="E31" s="148">
        <v>3.7999999999999999E-2</v>
      </c>
      <c r="F31" s="128" t="s">
        <v>225</v>
      </c>
      <c r="G31" s="149">
        <f t="shared" si="17"/>
        <v>109819</v>
      </c>
      <c r="H31" s="150">
        <f t="shared" si="18"/>
        <v>4173.1000000000004</v>
      </c>
      <c r="I31" s="151">
        <v>0</v>
      </c>
      <c r="J31" s="152">
        <f t="shared" si="19"/>
        <v>0</v>
      </c>
      <c r="K31" s="151">
        <f>노임단가!L5</f>
        <v>109819</v>
      </c>
      <c r="L31" s="152">
        <f t="shared" si="20"/>
        <v>4173.1000000000004</v>
      </c>
      <c r="M31" s="151">
        <v>0</v>
      </c>
      <c r="N31" s="152">
        <f t="shared" si="21"/>
        <v>0</v>
      </c>
      <c r="O31" s="131"/>
    </row>
    <row r="32" spans="2:21" s="33" customFormat="1" ht="20.100000000000001" customHeight="1" x14ac:dyDescent="0.2">
      <c r="B32" s="126"/>
      <c r="C32" s="127" t="s">
        <v>232</v>
      </c>
      <c r="D32" s="127" t="s">
        <v>233</v>
      </c>
      <c r="E32" s="148">
        <v>1.5</v>
      </c>
      <c r="F32" s="128" t="s">
        <v>234</v>
      </c>
      <c r="G32" s="149">
        <f t="shared" si="17"/>
        <v>17992.2</v>
      </c>
      <c r="H32" s="150">
        <f t="shared" si="18"/>
        <v>269.8</v>
      </c>
      <c r="I32" s="151">
        <f>H30+H31</f>
        <v>17992.2</v>
      </c>
      <c r="J32" s="152">
        <f>TRUNC(E32*I32/100,1)</f>
        <v>269.8</v>
      </c>
      <c r="K32" s="151">
        <v>0</v>
      </c>
      <c r="L32" s="152">
        <f t="shared" si="20"/>
        <v>0</v>
      </c>
      <c r="M32" s="153"/>
      <c r="N32" s="150">
        <f>TRUNC(E32/100*M32,1)</f>
        <v>0</v>
      </c>
      <c r="O32" s="131"/>
    </row>
    <row r="33" spans="2:15" s="33" customFormat="1" ht="20.100000000000001" customHeight="1" x14ac:dyDescent="0.2">
      <c r="B33" s="126"/>
      <c r="C33" s="127" t="s">
        <v>228</v>
      </c>
      <c r="D33" s="127" t="s">
        <v>231</v>
      </c>
      <c r="E33" s="148">
        <v>0.192</v>
      </c>
      <c r="F33" s="128" t="s">
        <v>229</v>
      </c>
      <c r="G33" s="149">
        <f t="shared" si="17"/>
        <v>53476</v>
      </c>
      <c r="H33" s="150">
        <f t="shared" si="18"/>
        <v>10267.299999999999</v>
      </c>
      <c r="I33" s="151">
        <f>기계경비총괄표!G4</f>
        <v>7774</v>
      </c>
      <c r="J33" s="145">
        <f t="shared" ref="J33:J36" si="22">TRUNC(E33*I33,1)</f>
        <v>1492.6</v>
      </c>
      <c r="K33" s="151">
        <f>기계경비총괄표!H4</f>
        <v>33754</v>
      </c>
      <c r="L33" s="152">
        <f t="shared" si="20"/>
        <v>6480.7</v>
      </c>
      <c r="M33" s="151">
        <f>기계경비총괄표!I4</f>
        <v>11948</v>
      </c>
      <c r="N33" s="150">
        <f t="shared" ref="N33:N36" si="23">TRUNC(E33*M33,1)</f>
        <v>2294</v>
      </c>
      <c r="O33" s="131"/>
    </row>
    <row r="34" spans="2:15" s="33" customFormat="1" ht="20.100000000000001" customHeight="1" x14ac:dyDescent="0.2">
      <c r="B34" s="126"/>
      <c r="C34" s="127" t="s">
        <v>224</v>
      </c>
      <c r="D34" s="127" t="s">
        <v>235</v>
      </c>
      <c r="E34" s="148">
        <v>5.8000000000000003E-2</v>
      </c>
      <c r="F34" s="128" t="s">
        <v>225</v>
      </c>
      <c r="G34" s="149">
        <f t="shared" si="17"/>
        <v>189303</v>
      </c>
      <c r="H34" s="150">
        <f t="shared" si="18"/>
        <v>10979.5</v>
      </c>
      <c r="I34" s="151">
        <v>0</v>
      </c>
      <c r="J34" s="150">
        <f t="shared" si="22"/>
        <v>0</v>
      </c>
      <c r="K34" s="151">
        <f>노임단가!L6</f>
        <v>189303</v>
      </c>
      <c r="L34" s="150">
        <f t="shared" si="20"/>
        <v>10979.5</v>
      </c>
      <c r="M34" s="151">
        <v>0</v>
      </c>
      <c r="N34" s="150">
        <f t="shared" si="23"/>
        <v>0</v>
      </c>
      <c r="O34" s="131"/>
    </row>
    <row r="35" spans="2:15" s="33" customFormat="1" ht="20.100000000000001" customHeight="1" x14ac:dyDescent="0.2">
      <c r="B35" s="126"/>
      <c r="C35" s="127" t="s">
        <v>226</v>
      </c>
      <c r="D35" s="127" t="s">
        <v>235</v>
      </c>
      <c r="E35" s="148">
        <v>0.03</v>
      </c>
      <c r="F35" s="128" t="s">
        <v>225</v>
      </c>
      <c r="G35" s="149">
        <f t="shared" si="17"/>
        <v>109819</v>
      </c>
      <c r="H35" s="150">
        <f t="shared" si="18"/>
        <v>3294.5</v>
      </c>
      <c r="I35" s="151">
        <v>0</v>
      </c>
      <c r="J35" s="150">
        <f t="shared" si="22"/>
        <v>0</v>
      </c>
      <c r="K35" s="151">
        <f>노임단가!L5</f>
        <v>109819</v>
      </c>
      <c r="L35" s="150">
        <f t="shared" si="20"/>
        <v>3294.5</v>
      </c>
      <c r="M35" s="151">
        <v>0</v>
      </c>
      <c r="N35" s="150">
        <f t="shared" si="23"/>
        <v>0</v>
      </c>
      <c r="O35" s="131"/>
    </row>
    <row r="36" spans="2:15" s="33" customFormat="1" ht="20.100000000000001" customHeight="1" x14ac:dyDescent="0.2">
      <c r="B36" s="126"/>
      <c r="C36" s="127" t="s">
        <v>228</v>
      </c>
      <c r="D36" s="127" t="s">
        <v>236</v>
      </c>
      <c r="E36" s="148">
        <v>0.154</v>
      </c>
      <c r="F36" s="128" t="s">
        <v>229</v>
      </c>
      <c r="G36" s="149">
        <f t="shared" si="17"/>
        <v>53476</v>
      </c>
      <c r="H36" s="150">
        <f t="shared" si="18"/>
        <v>8235.1</v>
      </c>
      <c r="I36" s="151">
        <f>기계경비총괄표!G4</f>
        <v>7774</v>
      </c>
      <c r="J36" s="150">
        <f t="shared" si="22"/>
        <v>1197.0999999999999</v>
      </c>
      <c r="K36" s="151">
        <f>기계경비총괄표!H4</f>
        <v>33754</v>
      </c>
      <c r="L36" s="150">
        <f t="shared" si="20"/>
        <v>5198.1000000000004</v>
      </c>
      <c r="M36" s="151">
        <f>기계경비총괄표!I4</f>
        <v>11948</v>
      </c>
      <c r="N36" s="150">
        <f t="shared" si="23"/>
        <v>1839.9</v>
      </c>
      <c r="O36" s="131"/>
    </row>
    <row r="37" spans="2:15" s="33" customFormat="1" ht="20.100000000000001" customHeight="1" x14ac:dyDescent="0.2">
      <c r="B37" s="109"/>
      <c r="C37" s="110"/>
      <c r="D37" s="110"/>
      <c r="E37" s="158"/>
      <c r="F37" s="111"/>
      <c r="G37" s="159"/>
      <c r="H37" s="160"/>
      <c r="I37" s="161"/>
      <c r="J37" s="160"/>
      <c r="K37" s="161"/>
      <c r="L37" s="160"/>
      <c r="M37" s="161"/>
      <c r="N37" s="160"/>
      <c r="O37" s="114"/>
    </row>
    <row r="38" spans="2:15" s="33" customFormat="1" ht="20.100000000000001" customHeight="1" x14ac:dyDescent="0.2">
      <c r="B38" s="162" t="s">
        <v>244</v>
      </c>
      <c r="C38" s="163" t="s">
        <v>95</v>
      </c>
      <c r="D38" s="163" t="s">
        <v>245</v>
      </c>
      <c r="E38" s="164"/>
      <c r="F38" s="165" t="s">
        <v>181</v>
      </c>
      <c r="G38" s="166"/>
      <c r="H38" s="167">
        <f>J38+L38+N38</f>
        <v>84175</v>
      </c>
      <c r="I38" s="166"/>
      <c r="J38" s="168">
        <f>TRUNC(J39+J40+J41+J42+J43+J44+J45+J46+J47)</f>
        <v>36097</v>
      </c>
      <c r="K38" s="166"/>
      <c r="L38" s="168">
        <f>TRUNC(L39+L40+L41+L42+L43+L44+L45+L46+L47)</f>
        <v>43945</v>
      </c>
      <c r="M38" s="166"/>
      <c r="N38" s="169">
        <f>TRUNC(N39+N40+N41+N42+N43+N44+N45+N46+N47)</f>
        <v>4133</v>
      </c>
      <c r="O38" s="170" t="s">
        <v>73</v>
      </c>
    </row>
    <row r="39" spans="2:15" s="33" customFormat="1" ht="20.100000000000001" customHeight="1" x14ac:dyDescent="0.2">
      <c r="B39" s="34" t="s">
        <v>73</v>
      </c>
      <c r="C39" s="35" t="s">
        <v>217</v>
      </c>
      <c r="D39" s="35" t="s">
        <v>218</v>
      </c>
      <c r="E39" s="38">
        <v>1</v>
      </c>
      <c r="F39" s="36" t="s">
        <v>43</v>
      </c>
      <c r="G39" s="37">
        <f>I39+K39+M39</f>
        <v>33008.800000000003</v>
      </c>
      <c r="H39" s="140">
        <f>J39+L39+N39</f>
        <v>33008.800000000003</v>
      </c>
      <c r="I39" s="141" t="str">
        <f>단가산출!BZ232</f>
        <v>33,008.8</v>
      </c>
      <c r="J39" s="140">
        <f>TRUNC(E39*I39,1)</f>
        <v>33008.800000000003</v>
      </c>
      <c r="K39" s="141">
        <v>0</v>
      </c>
      <c r="L39" s="140">
        <f>TRUNC(E39*K39,1)</f>
        <v>0</v>
      </c>
      <c r="M39" s="141">
        <v>0</v>
      </c>
      <c r="N39" s="140">
        <f>TRUNC(E39*M39,1)</f>
        <v>0</v>
      </c>
      <c r="O39" s="142" t="s">
        <v>73</v>
      </c>
    </row>
    <row r="40" spans="2:15" s="33" customFormat="1" ht="20.100000000000001" customHeight="1" x14ac:dyDescent="0.2">
      <c r="B40" s="143" t="s">
        <v>73</v>
      </c>
      <c r="C40" s="144" t="s">
        <v>220</v>
      </c>
      <c r="D40" s="144" t="s">
        <v>222</v>
      </c>
      <c r="E40" s="38">
        <v>1</v>
      </c>
      <c r="F40" s="36" t="s">
        <v>43</v>
      </c>
      <c r="G40" s="149">
        <f>I40+K40+M40</f>
        <v>128.69999999999999</v>
      </c>
      <c r="H40" s="150">
        <f>J40+L40+N40</f>
        <v>128.69999999999999</v>
      </c>
      <c r="I40" s="146" t="str">
        <f>단가산출!BK234</f>
        <v>128.7</v>
      </c>
      <c r="J40" s="152">
        <f>TRUNC(E40*I40,1)</f>
        <v>128.69999999999999</v>
      </c>
      <c r="K40" s="146">
        <v>0</v>
      </c>
      <c r="L40" s="145">
        <f>TRUNC(E40*K40,1)</f>
        <v>0</v>
      </c>
      <c r="M40" s="146">
        <v>0</v>
      </c>
      <c r="N40" s="145">
        <f>TRUNC(E40*M40,1)</f>
        <v>0</v>
      </c>
      <c r="O40" s="147" t="s">
        <v>73</v>
      </c>
    </row>
    <row r="41" spans="2:15" s="33" customFormat="1" ht="20.100000000000001" customHeight="1" x14ac:dyDescent="0.2">
      <c r="B41" s="126"/>
      <c r="C41" s="127" t="s">
        <v>224</v>
      </c>
      <c r="D41" s="127" t="s">
        <v>227</v>
      </c>
      <c r="E41" s="148">
        <v>7.2999999999999995E-2</v>
      </c>
      <c r="F41" s="128" t="s">
        <v>225</v>
      </c>
      <c r="G41" s="149">
        <f t="shared" ref="G41:G47" si="24">I41+K41+M41</f>
        <v>189303</v>
      </c>
      <c r="H41" s="150">
        <f t="shared" ref="H41:H47" si="25">J41+L41+N41</f>
        <v>13819.1</v>
      </c>
      <c r="I41" s="151">
        <v>0</v>
      </c>
      <c r="J41" s="152">
        <f t="shared" ref="J41:J42" si="26">TRUNC(E41*I41,1)</f>
        <v>0</v>
      </c>
      <c r="K41" s="151">
        <f>노임단가!L6</f>
        <v>189303</v>
      </c>
      <c r="L41" s="152">
        <f t="shared" ref="L41:L47" si="27">TRUNC(E41*K41,1)</f>
        <v>13819.1</v>
      </c>
      <c r="M41" s="151">
        <v>0</v>
      </c>
      <c r="N41" s="152">
        <f t="shared" ref="N41:N42" si="28">TRUNC(E41*M41,1)</f>
        <v>0</v>
      </c>
      <c r="O41" s="131"/>
    </row>
    <row r="42" spans="2:15" s="33" customFormat="1" ht="20.100000000000001" customHeight="1" x14ac:dyDescent="0.2">
      <c r="B42" s="126"/>
      <c r="C42" s="127" t="s">
        <v>226</v>
      </c>
      <c r="D42" s="127" t="s">
        <v>227</v>
      </c>
      <c r="E42" s="148">
        <v>3.7999999999999999E-2</v>
      </c>
      <c r="F42" s="128" t="s">
        <v>225</v>
      </c>
      <c r="G42" s="149">
        <f t="shared" si="24"/>
        <v>109819</v>
      </c>
      <c r="H42" s="150">
        <f t="shared" si="25"/>
        <v>4173.1000000000004</v>
      </c>
      <c r="I42" s="151">
        <v>0</v>
      </c>
      <c r="J42" s="152">
        <f t="shared" si="26"/>
        <v>0</v>
      </c>
      <c r="K42" s="151">
        <f>노임단가!L5</f>
        <v>109819</v>
      </c>
      <c r="L42" s="152">
        <f t="shared" si="27"/>
        <v>4173.1000000000004</v>
      </c>
      <c r="M42" s="151">
        <v>0</v>
      </c>
      <c r="N42" s="152">
        <f t="shared" si="28"/>
        <v>0</v>
      </c>
      <c r="O42" s="131"/>
    </row>
    <row r="43" spans="2:15" s="33" customFormat="1" ht="20.100000000000001" customHeight="1" x14ac:dyDescent="0.2">
      <c r="B43" s="126"/>
      <c r="C43" s="127" t="s">
        <v>232</v>
      </c>
      <c r="D43" s="127" t="s">
        <v>233</v>
      </c>
      <c r="E43" s="148">
        <v>1.5</v>
      </c>
      <c r="F43" s="128" t="s">
        <v>234</v>
      </c>
      <c r="G43" s="149">
        <f t="shared" si="24"/>
        <v>17992.2</v>
      </c>
      <c r="H43" s="150">
        <f t="shared" si="25"/>
        <v>269.8</v>
      </c>
      <c r="I43" s="151">
        <f>H41+H42</f>
        <v>17992.2</v>
      </c>
      <c r="J43" s="152">
        <f>TRUNC(E43*I43/100,1)</f>
        <v>269.8</v>
      </c>
      <c r="K43" s="151">
        <v>0</v>
      </c>
      <c r="L43" s="152">
        <f t="shared" si="27"/>
        <v>0</v>
      </c>
      <c r="M43" s="153"/>
      <c r="N43" s="150">
        <f>TRUNC(E43/100*M43,1)</f>
        <v>0</v>
      </c>
      <c r="O43" s="131"/>
    </row>
    <row r="44" spans="2:15" s="33" customFormat="1" ht="20.100000000000001" customHeight="1" x14ac:dyDescent="0.2">
      <c r="B44" s="126"/>
      <c r="C44" s="127" t="s">
        <v>228</v>
      </c>
      <c r="D44" s="127" t="s">
        <v>231</v>
      </c>
      <c r="E44" s="148">
        <v>0.192</v>
      </c>
      <c r="F44" s="128" t="s">
        <v>229</v>
      </c>
      <c r="G44" s="149">
        <f t="shared" si="24"/>
        <v>53476</v>
      </c>
      <c r="H44" s="150">
        <f t="shared" si="25"/>
        <v>10267.299999999999</v>
      </c>
      <c r="I44" s="151">
        <f>기계경비총괄표!G4</f>
        <v>7774</v>
      </c>
      <c r="J44" s="145">
        <f t="shared" ref="J44:J47" si="29">TRUNC(E44*I44,1)</f>
        <v>1492.6</v>
      </c>
      <c r="K44" s="151">
        <f>기계경비총괄표!H4</f>
        <v>33754</v>
      </c>
      <c r="L44" s="152">
        <f t="shared" si="27"/>
        <v>6480.7</v>
      </c>
      <c r="M44" s="151">
        <f>기계경비총괄표!I4</f>
        <v>11948</v>
      </c>
      <c r="N44" s="150">
        <f t="shared" ref="N44:N47" si="30">TRUNC(E44*M44,1)</f>
        <v>2294</v>
      </c>
      <c r="O44" s="131"/>
    </row>
    <row r="45" spans="2:15" s="33" customFormat="1" ht="20.100000000000001" customHeight="1" x14ac:dyDescent="0.2">
      <c r="B45" s="126"/>
      <c r="C45" s="127" t="s">
        <v>224</v>
      </c>
      <c r="D45" s="127" t="s">
        <v>235</v>
      </c>
      <c r="E45" s="148">
        <v>5.8000000000000003E-2</v>
      </c>
      <c r="F45" s="128" t="s">
        <v>225</v>
      </c>
      <c r="G45" s="149">
        <f t="shared" si="24"/>
        <v>189303</v>
      </c>
      <c r="H45" s="150">
        <f t="shared" si="25"/>
        <v>10979.5</v>
      </c>
      <c r="I45" s="151">
        <v>0</v>
      </c>
      <c r="J45" s="150">
        <f t="shared" si="29"/>
        <v>0</v>
      </c>
      <c r="K45" s="151">
        <f>노임단가!L6</f>
        <v>189303</v>
      </c>
      <c r="L45" s="150">
        <f t="shared" si="27"/>
        <v>10979.5</v>
      </c>
      <c r="M45" s="151">
        <v>0</v>
      </c>
      <c r="N45" s="150">
        <f t="shared" si="30"/>
        <v>0</v>
      </c>
      <c r="O45" s="131"/>
    </row>
    <row r="46" spans="2:15" s="33" customFormat="1" ht="20.100000000000001" customHeight="1" x14ac:dyDescent="0.2">
      <c r="B46" s="126"/>
      <c r="C46" s="127" t="s">
        <v>226</v>
      </c>
      <c r="D46" s="127" t="s">
        <v>235</v>
      </c>
      <c r="E46" s="148">
        <v>0.03</v>
      </c>
      <c r="F46" s="128" t="s">
        <v>225</v>
      </c>
      <c r="G46" s="149">
        <f t="shared" si="24"/>
        <v>109819</v>
      </c>
      <c r="H46" s="150">
        <f t="shared" si="25"/>
        <v>3294.5</v>
      </c>
      <c r="I46" s="151">
        <v>0</v>
      </c>
      <c r="J46" s="150">
        <f t="shared" si="29"/>
        <v>0</v>
      </c>
      <c r="K46" s="151">
        <f>노임단가!L5</f>
        <v>109819</v>
      </c>
      <c r="L46" s="150">
        <f t="shared" si="27"/>
        <v>3294.5</v>
      </c>
      <c r="M46" s="151">
        <v>0</v>
      </c>
      <c r="N46" s="150">
        <f t="shared" si="30"/>
        <v>0</v>
      </c>
      <c r="O46" s="131"/>
    </row>
    <row r="47" spans="2:15" s="33" customFormat="1" ht="20.100000000000001" customHeight="1" x14ac:dyDescent="0.2">
      <c r="B47" s="126"/>
      <c r="C47" s="127" t="s">
        <v>228</v>
      </c>
      <c r="D47" s="127" t="s">
        <v>236</v>
      </c>
      <c r="E47" s="148">
        <v>0.154</v>
      </c>
      <c r="F47" s="128" t="s">
        <v>229</v>
      </c>
      <c r="G47" s="149">
        <f t="shared" si="24"/>
        <v>53476</v>
      </c>
      <c r="H47" s="150">
        <f t="shared" si="25"/>
        <v>8235.1</v>
      </c>
      <c r="I47" s="151">
        <f>기계경비총괄표!G4</f>
        <v>7774</v>
      </c>
      <c r="J47" s="150">
        <f t="shared" si="29"/>
        <v>1197.0999999999999</v>
      </c>
      <c r="K47" s="151">
        <f>기계경비총괄표!H4</f>
        <v>33754</v>
      </c>
      <c r="L47" s="150">
        <f t="shared" si="27"/>
        <v>5198.1000000000004</v>
      </c>
      <c r="M47" s="151">
        <f>기계경비총괄표!I4</f>
        <v>11948</v>
      </c>
      <c r="N47" s="150">
        <f t="shared" si="30"/>
        <v>1839.9</v>
      </c>
      <c r="O47" s="131"/>
    </row>
    <row r="48" spans="2:15" s="33" customFormat="1" ht="20.100000000000001" customHeight="1" x14ac:dyDescent="0.2">
      <c r="B48" s="109"/>
      <c r="C48" s="110"/>
      <c r="D48" s="110"/>
      <c r="E48" s="158"/>
      <c r="F48" s="111"/>
      <c r="G48" s="159"/>
      <c r="H48" s="160"/>
      <c r="I48" s="161"/>
      <c r="J48" s="160"/>
      <c r="K48" s="161"/>
      <c r="L48" s="160"/>
      <c r="M48" s="161"/>
      <c r="N48" s="160"/>
      <c r="O48" s="114"/>
    </row>
    <row r="49" spans="2:15" s="33" customFormat="1" ht="20.100000000000001" customHeight="1" x14ac:dyDescent="0.2">
      <c r="B49" s="162" t="s">
        <v>247</v>
      </c>
      <c r="C49" s="163" t="s">
        <v>95</v>
      </c>
      <c r="D49" s="163" t="s">
        <v>250</v>
      </c>
      <c r="E49" s="164"/>
      <c r="F49" s="165" t="s">
        <v>181</v>
      </c>
      <c r="G49" s="166"/>
      <c r="H49" s="167">
        <f>J49+L49+N49</f>
        <v>80874</v>
      </c>
      <c r="I49" s="166"/>
      <c r="J49" s="168">
        <f>TRUNC(J50+J51+J52+J53+J54+J55+J56+J57+J58)</f>
        <v>32796</v>
      </c>
      <c r="K49" s="166"/>
      <c r="L49" s="168">
        <f>TRUNC(L50+L51+L52+L53+L54+L55+L56+L57+L58)</f>
        <v>43945</v>
      </c>
      <c r="M49" s="166"/>
      <c r="N49" s="169">
        <f>TRUNC(N50+N51+N52+N53+N54+N55+N56+N57+N58)</f>
        <v>4133</v>
      </c>
      <c r="O49" s="170" t="s">
        <v>73</v>
      </c>
    </row>
    <row r="50" spans="2:15" s="33" customFormat="1" ht="20.100000000000001" customHeight="1" x14ac:dyDescent="0.2">
      <c r="B50" s="34" t="s">
        <v>73</v>
      </c>
      <c r="C50" s="35" t="s">
        <v>217</v>
      </c>
      <c r="D50" s="35" t="s">
        <v>218</v>
      </c>
      <c r="E50" s="38">
        <v>1</v>
      </c>
      <c r="F50" s="36" t="s">
        <v>43</v>
      </c>
      <c r="G50" s="37">
        <f>I50+K50+M50</f>
        <v>29707.9</v>
      </c>
      <c r="H50" s="140">
        <f>J50+L50+N50</f>
        <v>29707.9</v>
      </c>
      <c r="I50" s="141" t="str">
        <f>단가산출!CI306</f>
        <v>29,707.9</v>
      </c>
      <c r="J50" s="140">
        <f>TRUNC(E50*I50,1)</f>
        <v>29707.9</v>
      </c>
      <c r="K50" s="141">
        <v>0</v>
      </c>
      <c r="L50" s="140">
        <f>TRUNC(E50*K50,1)</f>
        <v>0</v>
      </c>
      <c r="M50" s="141">
        <v>0</v>
      </c>
      <c r="N50" s="140">
        <f>TRUNC(E50*M50,1)</f>
        <v>0</v>
      </c>
      <c r="O50" s="142" t="s">
        <v>73</v>
      </c>
    </row>
    <row r="51" spans="2:15" s="33" customFormat="1" ht="20.100000000000001" customHeight="1" x14ac:dyDescent="0.2">
      <c r="B51" s="143" t="s">
        <v>73</v>
      </c>
      <c r="C51" s="144" t="s">
        <v>220</v>
      </c>
      <c r="D51" s="144" t="s">
        <v>222</v>
      </c>
      <c r="E51" s="38">
        <v>1</v>
      </c>
      <c r="F51" s="36" t="s">
        <v>43</v>
      </c>
      <c r="G51" s="149">
        <f>I51+K51+M51</f>
        <v>128.69999999999999</v>
      </c>
      <c r="H51" s="150">
        <f>J51+L51+N51</f>
        <v>128.69999999999999</v>
      </c>
      <c r="I51" s="146" t="str">
        <f>단가산출!BK308</f>
        <v>128.7</v>
      </c>
      <c r="J51" s="152">
        <f>TRUNC(E51*I51,1)</f>
        <v>128.69999999999999</v>
      </c>
      <c r="K51" s="146">
        <v>0</v>
      </c>
      <c r="L51" s="145">
        <f>TRUNC(E51*K51,1)</f>
        <v>0</v>
      </c>
      <c r="M51" s="146">
        <v>0</v>
      </c>
      <c r="N51" s="145">
        <f>TRUNC(E51*M51,1)</f>
        <v>0</v>
      </c>
      <c r="O51" s="147" t="s">
        <v>73</v>
      </c>
    </row>
    <row r="52" spans="2:15" s="33" customFormat="1" ht="20.100000000000001" customHeight="1" x14ac:dyDescent="0.2">
      <c r="B52" s="126"/>
      <c r="C52" s="127" t="s">
        <v>224</v>
      </c>
      <c r="D52" s="127" t="s">
        <v>227</v>
      </c>
      <c r="E52" s="148">
        <v>7.2999999999999995E-2</v>
      </c>
      <c r="F52" s="128" t="s">
        <v>225</v>
      </c>
      <c r="G52" s="149">
        <f t="shared" ref="G52:G58" si="31">I52+K52+M52</f>
        <v>189303</v>
      </c>
      <c r="H52" s="150">
        <f t="shared" ref="H52:H58" si="32">J52+L52+N52</f>
        <v>13819.1</v>
      </c>
      <c r="I52" s="151">
        <v>0</v>
      </c>
      <c r="J52" s="152">
        <f t="shared" ref="J52:J53" si="33">TRUNC(E52*I52,1)</f>
        <v>0</v>
      </c>
      <c r="K52" s="151">
        <f>노임단가!L6</f>
        <v>189303</v>
      </c>
      <c r="L52" s="152">
        <f t="shared" ref="L52:L58" si="34">TRUNC(E52*K52,1)</f>
        <v>13819.1</v>
      </c>
      <c r="M52" s="151">
        <v>0</v>
      </c>
      <c r="N52" s="152">
        <f t="shared" ref="N52:N53" si="35">TRUNC(E52*M52,1)</f>
        <v>0</v>
      </c>
      <c r="O52" s="131"/>
    </row>
    <row r="53" spans="2:15" s="33" customFormat="1" ht="20.100000000000001" customHeight="1" x14ac:dyDescent="0.2">
      <c r="B53" s="126"/>
      <c r="C53" s="127" t="s">
        <v>226</v>
      </c>
      <c r="D53" s="127" t="s">
        <v>227</v>
      </c>
      <c r="E53" s="148">
        <v>3.7999999999999999E-2</v>
      </c>
      <c r="F53" s="128" t="s">
        <v>225</v>
      </c>
      <c r="G53" s="149">
        <f t="shared" si="31"/>
        <v>109819</v>
      </c>
      <c r="H53" s="150">
        <f t="shared" si="32"/>
        <v>4173.1000000000004</v>
      </c>
      <c r="I53" s="151">
        <v>0</v>
      </c>
      <c r="J53" s="152">
        <f t="shared" si="33"/>
        <v>0</v>
      </c>
      <c r="K53" s="151">
        <f>노임단가!L5</f>
        <v>109819</v>
      </c>
      <c r="L53" s="152">
        <f t="shared" si="34"/>
        <v>4173.1000000000004</v>
      </c>
      <c r="M53" s="151">
        <v>0</v>
      </c>
      <c r="N53" s="152">
        <f t="shared" si="35"/>
        <v>0</v>
      </c>
      <c r="O53" s="131"/>
    </row>
    <row r="54" spans="2:15" s="33" customFormat="1" ht="20.100000000000001" customHeight="1" x14ac:dyDescent="0.2">
      <c r="B54" s="126"/>
      <c r="C54" s="127" t="s">
        <v>232</v>
      </c>
      <c r="D54" s="127" t="s">
        <v>233</v>
      </c>
      <c r="E54" s="148">
        <v>1.5</v>
      </c>
      <c r="F54" s="128" t="s">
        <v>234</v>
      </c>
      <c r="G54" s="149">
        <f t="shared" si="31"/>
        <v>17992.2</v>
      </c>
      <c r="H54" s="150">
        <f t="shared" si="32"/>
        <v>269.8</v>
      </c>
      <c r="I54" s="151">
        <f>H52+H53</f>
        <v>17992.2</v>
      </c>
      <c r="J54" s="152">
        <f>TRUNC(E54*I54/100,1)</f>
        <v>269.8</v>
      </c>
      <c r="K54" s="151">
        <v>0</v>
      </c>
      <c r="L54" s="152">
        <f t="shared" si="34"/>
        <v>0</v>
      </c>
      <c r="M54" s="153"/>
      <c r="N54" s="150">
        <f>TRUNC(E54/100*M54,1)</f>
        <v>0</v>
      </c>
      <c r="O54" s="131"/>
    </row>
    <row r="55" spans="2:15" s="33" customFormat="1" ht="20.100000000000001" customHeight="1" x14ac:dyDescent="0.2">
      <c r="B55" s="126"/>
      <c r="C55" s="127" t="s">
        <v>228</v>
      </c>
      <c r="D55" s="127" t="s">
        <v>231</v>
      </c>
      <c r="E55" s="148">
        <v>0.192</v>
      </c>
      <c r="F55" s="128" t="s">
        <v>229</v>
      </c>
      <c r="G55" s="149">
        <f t="shared" si="31"/>
        <v>53476</v>
      </c>
      <c r="H55" s="150">
        <f t="shared" si="32"/>
        <v>10267.299999999999</v>
      </c>
      <c r="I55" s="151">
        <f>기계경비총괄표!G4</f>
        <v>7774</v>
      </c>
      <c r="J55" s="145">
        <f t="shared" ref="J55:J58" si="36">TRUNC(E55*I55,1)</f>
        <v>1492.6</v>
      </c>
      <c r="K55" s="151">
        <f>기계경비총괄표!H4</f>
        <v>33754</v>
      </c>
      <c r="L55" s="152">
        <f t="shared" si="34"/>
        <v>6480.7</v>
      </c>
      <c r="M55" s="151">
        <f>기계경비총괄표!I4</f>
        <v>11948</v>
      </c>
      <c r="N55" s="150">
        <f t="shared" ref="N55:N58" si="37">TRUNC(E55*M55,1)</f>
        <v>2294</v>
      </c>
      <c r="O55" s="131"/>
    </row>
    <row r="56" spans="2:15" s="33" customFormat="1" ht="20.100000000000001" customHeight="1" x14ac:dyDescent="0.2">
      <c r="B56" s="126"/>
      <c r="C56" s="127" t="s">
        <v>224</v>
      </c>
      <c r="D56" s="127" t="s">
        <v>235</v>
      </c>
      <c r="E56" s="148">
        <v>5.8000000000000003E-2</v>
      </c>
      <c r="F56" s="128" t="s">
        <v>225</v>
      </c>
      <c r="G56" s="149">
        <f t="shared" si="31"/>
        <v>189303</v>
      </c>
      <c r="H56" s="150">
        <f t="shared" si="32"/>
        <v>10979.5</v>
      </c>
      <c r="I56" s="151">
        <v>0</v>
      </c>
      <c r="J56" s="150">
        <f t="shared" si="36"/>
        <v>0</v>
      </c>
      <c r="K56" s="151">
        <f>노임단가!L6</f>
        <v>189303</v>
      </c>
      <c r="L56" s="150">
        <f t="shared" si="34"/>
        <v>10979.5</v>
      </c>
      <c r="M56" s="151">
        <v>0</v>
      </c>
      <c r="N56" s="150">
        <f t="shared" si="37"/>
        <v>0</v>
      </c>
      <c r="O56" s="131"/>
    </row>
    <row r="57" spans="2:15" s="33" customFormat="1" ht="20.100000000000001" customHeight="1" x14ac:dyDescent="0.2">
      <c r="B57" s="126"/>
      <c r="C57" s="127" t="s">
        <v>226</v>
      </c>
      <c r="D57" s="127" t="s">
        <v>235</v>
      </c>
      <c r="E57" s="148">
        <v>0.03</v>
      </c>
      <c r="F57" s="128" t="s">
        <v>225</v>
      </c>
      <c r="G57" s="149">
        <f t="shared" si="31"/>
        <v>109819</v>
      </c>
      <c r="H57" s="150">
        <f t="shared" si="32"/>
        <v>3294.5</v>
      </c>
      <c r="I57" s="151">
        <v>0</v>
      </c>
      <c r="J57" s="150">
        <f t="shared" si="36"/>
        <v>0</v>
      </c>
      <c r="K57" s="151">
        <f>노임단가!L5</f>
        <v>109819</v>
      </c>
      <c r="L57" s="150">
        <f t="shared" si="34"/>
        <v>3294.5</v>
      </c>
      <c r="M57" s="151">
        <v>0</v>
      </c>
      <c r="N57" s="150">
        <f t="shared" si="37"/>
        <v>0</v>
      </c>
      <c r="O57" s="131"/>
    </row>
    <row r="58" spans="2:15" s="33" customFormat="1" ht="20.100000000000001" customHeight="1" x14ac:dyDescent="0.2">
      <c r="B58" s="126"/>
      <c r="C58" s="127" t="s">
        <v>228</v>
      </c>
      <c r="D58" s="127" t="s">
        <v>236</v>
      </c>
      <c r="E58" s="148">
        <v>0.154</v>
      </c>
      <c r="F58" s="128" t="s">
        <v>229</v>
      </c>
      <c r="G58" s="149">
        <f t="shared" si="31"/>
        <v>53476</v>
      </c>
      <c r="H58" s="150">
        <f t="shared" si="32"/>
        <v>8235.1</v>
      </c>
      <c r="I58" s="151">
        <f>기계경비총괄표!G4</f>
        <v>7774</v>
      </c>
      <c r="J58" s="150">
        <f t="shared" si="36"/>
        <v>1197.0999999999999</v>
      </c>
      <c r="K58" s="151">
        <f>기계경비총괄표!H4</f>
        <v>33754</v>
      </c>
      <c r="L58" s="150">
        <f t="shared" si="34"/>
        <v>5198.1000000000004</v>
      </c>
      <c r="M58" s="151">
        <f>기계경비총괄표!I4</f>
        <v>11948</v>
      </c>
      <c r="N58" s="150">
        <f t="shared" si="37"/>
        <v>1839.9</v>
      </c>
      <c r="O58" s="131"/>
    </row>
    <row r="59" spans="2:15" s="33" customFormat="1" ht="20.100000000000001" customHeight="1" x14ac:dyDescent="0.2">
      <c r="B59" s="109"/>
      <c r="C59" s="110"/>
      <c r="D59" s="110"/>
      <c r="E59" s="158"/>
      <c r="F59" s="111"/>
      <c r="G59" s="159"/>
      <c r="H59" s="160"/>
      <c r="I59" s="161"/>
      <c r="J59" s="160"/>
      <c r="K59" s="161"/>
      <c r="L59" s="160"/>
      <c r="M59" s="161"/>
      <c r="N59" s="160"/>
      <c r="O59" s="114"/>
    </row>
    <row r="60" spans="2:15" s="33" customFormat="1" ht="20.100000000000001" customHeight="1" x14ac:dyDescent="0.2">
      <c r="B60" s="162" t="s">
        <v>249</v>
      </c>
      <c r="C60" s="163" t="s">
        <v>95</v>
      </c>
      <c r="D60" s="163" t="s">
        <v>251</v>
      </c>
      <c r="E60" s="164"/>
      <c r="F60" s="165" t="s">
        <v>181</v>
      </c>
      <c r="G60" s="166"/>
      <c r="H60" s="167">
        <f>J60+L60+N60</f>
        <v>74272</v>
      </c>
      <c r="I60" s="166"/>
      <c r="J60" s="168">
        <f>TRUNC(J61+J62+J63+J64+J65+J66+J67+J68+J69)</f>
        <v>26194</v>
      </c>
      <c r="K60" s="166"/>
      <c r="L60" s="168">
        <f>TRUNC(L61+L62+L63+L64+L65+L66+L67+L68+L69)</f>
        <v>43945</v>
      </c>
      <c r="M60" s="166"/>
      <c r="N60" s="169">
        <f>TRUNC(N61+N62+N63+N64+N65+N66+N67+N68+N69)</f>
        <v>4133</v>
      </c>
      <c r="O60" s="170" t="s">
        <v>73</v>
      </c>
    </row>
    <row r="61" spans="2:15" s="33" customFormat="1" ht="20.100000000000001" customHeight="1" x14ac:dyDescent="0.2">
      <c r="B61" s="34" t="s">
        <v>73</v>
      </c>
      <c r="C61" s="35" t="s">
        <v>217</v>
      </c>
      <c r="D61" s="35" t="s">
        <v>218</v>
      </c>
      <c r="E61" s="38">
        <v>1</v>
      </c>
      <c r="F61" s="36" t="s">
        <v>43</v>
      </c>
      <c r="G61" s="37">
        <f>I61+K61+M61</f>
        <v>23106.1</v>
      </c>
      <c r="H61" s="140">
        <f>J61+L61+N61</f>
        <v>23106.1</v>
      </c>
      <c r="I61" s="141" t="str">
        <f>단가산출!CI380</f>
        <v>23,106.1</v>
      </c>
      <c r="J61" s="140">
        <f>TRUNC(E61*I61,1)</f>
        <v>23106.1</v>
      </c>
      <c r="K61" s="141">
        <v>0</v>
      </c>
      <c r="L61" s="140">
        <f>TRUNC(E61*K61,1)</f>
        <v>0</v>
      </c>
      <c r="M61" s="141">
        <v>0</v>
      </c>
      <c r="N61" s="140">
        <f>TRUNC(E61*M61,1)</f>
        <v>0</v>
      </c>
      <c r="O61" s="142" t="s">
        <v>73</v>
      </c>
    </row>
    <row r="62" spans="2:15" s="33" customFormat="1" ht="20.100000000000001" customHeight="1" x14ac:dyDescent="0.2">
      <c r="B62" s="143" t="s">
        <v>73</v>
      </c>
      <c r="C62" s="144" t="s">
        <v>220</v>
      </c>
      <c r="D62" s="144" t="s">
        <v>222</v>
      </c>
      <c r="E62" s="38">
        <v>1</v>
      </c>
      <c r="F62" s="36" t="s">
        <v>43</v>
      </c>
      <c r="G62" s="149">
        <f>I62+K62+M62</f>
        <v>128.69999999999999</v>
      </c>
      <c r="H62" s="150">
        <f>J62+L62+N62</f>
        <v>128.69999999999999</v>
      </c>
      <c r="I62" s="146" t="str">
        <f>단가산출!BK382</f>
        <v>128.7</v>
      </c>
      <c r="J62" s="152">
        <f>TRUNC(E62*I62,1)</f>
        <v>128.69999999999999</v>
      </c>
      <c r="K62" s="146">
        <v>0</v>
      </c>
      <c r="L62" s="145">
        <f>TRUNC(E62*K62,1)</f>
        <v>0</v>
      </c>
      <c r="M62" s="146">
        <v>0</v>
      </c>
      <c r="N62" s="145">
        <f>TRUNC(E62*M62,1)</f>
        <v>0</v>
      </c>
      <c r="O62" s="147" t="s">
        <v>73</v>
      </c>
    </row>
    <row r="63" spans="2:15" s="33" customFormat="1" ht="20.100000000000001" customHeight="1" x14ac:dyDescent="0.2">
      <c r="B63" s="126"/>
      <c r="C63" s="127" t="s">
        <v>224</v>
      </c>
      <c r="D63" s="127" t="s">
        <v>227</v>
      </c>
      <c r="E63" s="148">
        <v>7.2999999999999995E-2</v>
      </c>
      <c r="F63" s="128" t="s">
        <v>225</v>
      </c>
      <c r="G63" s="149">
        <f t="shared" ref="G63:G69" si="38">I63+K63+M63</f>
        <v>189303</v>
      </c>
      <c r="H63" s="150">
        <f t="shared" ref="H63:H69" si="39">J63+L63+N63</f>
        <v>13819.1</v>
      </c>
      <c r="I63" s="151">
        <v>0</v>
      </c>
      <c r="J63" s="152">
        <f t="shared" ref="J63:J64" si="40">TRUNC(E63*I63,1)</f>
        <v>0</v>
      </c>
      <c r="K63" s="151">
        <f>노임단가!L6</f>
        <v>189303</v>
      </c>
      <c r="L63" s="152">
        <f t="shared" ref="L63:L69" si="41">TRUNC(E63*K63,1)</f>
        <v>13819.1</v>
      </c>
      <c r="M63" s="151">
        <v>0</v>
      </c>
      <c r="N63" s="152">
        <f t="shared" ref="N63:N64" si="42">TRUNC(E63*M63,1)</f>
        <v>0</v>
      </c>
      <c r="O63" s="131"/>
    </row>
    <row r="64" spans="2:15" s="33" customFormat="1" ht="20.100000000000001" customHeight="1" x14ac:dyDescent="0.2">
      <c r="B64" s="126"/>
      <c r="C64" s="127" t="s">
        <v>226</v>
      </c>
      <c r="D64" s="127" t="s">
        <v>227</v>
      </c>
      <c r="E64" s="148">
        <v>3.7999999999999999E-2</v>
      </c>
      <c r="F64" s="128" t="s">
        <v>225</v>
      </c>
      <c r="G64" s="149">
        <f t="shared" si="38"/>
        <v>109819</v>
      </c>
      <c r="H64" s="150">
        <f t="shared" si="39"/>
        <v>4173.1000000000004</v>
      </c>
      <c r="I64" s="151">
        <v>0</v>
      </c>
      <c r="J64" s="152">
        <f t="shared" si="40"/>
        <v>0</v>
      </c>
      <c r="K64" s="151">
        <f>노임단가!L5</f>
        <v>109819</v>
      </c>
      <c r="L64" s="152">
        <f t="shared" si="41"/>
        <v>4173.1000000000004</v>
      </c>
      <c r="M64" s="151">
        <v>0</v>
      </c>
      <c r="N64" s="152">
        <f t="shared" si="42"/>
        <v>0</v>
      </c>
      <c r="O64" s="131"/>
    </row>
    <row r="65" spans="2:15" s="33" customFormat="1" ht="20.100000000000001" customHeight="1" x14ac:dyDescent="0.2">
      <c r="B65" s="126"/>
      <c r="C65" s="127" t="s">
        <v>232</v>
      </c>
      <c r="D65" s="127" t="s">
        <v>233</v>
      </c>
      <c r="E65" s="148">
        <v>1.5</v>
      </c>
      <c r="F65" s="128" t="s">
        <v>234</v>
      </c>
      <c r="G65" s="149">
        <f t="shared" si="38"/>
        <v>17992.2</v>
      </c>
      <c r="H65" s="150">
        <f t="shared" si="39"/>
        <v>269.8</v>
      </c>
      <c r="I65" s="151">
        <f>H63+H64</f>
        <v>17992.2</v>
      </c>
      <c r="J65" s="152">
        <f>TRUNC(E65*I65/100,1)</f>
        <v>269.8</v>
      </c>
      <c r="K65" s="151">
        <v>0</v>
      </c>
      <c r="L65" s="152">
        <f t="shared" si="41"/>
        <v>0</v>
      </c>
      <c r="M65" s="153"/>
      <c r="N65" s="150">
        <f>TRUNC(E65/100*M65,1)</f>
        <v>0</v>
      </c>
      <c r="O65" s="131"/>
    </row>
    <row r="66" spans="2:15" s="33" customFormat="1" ht="20.100000000000001" customHeight="1" x14ac:dyDescent="0.2">
      <c r="B66" s="126"/>
      <c r="C66" s="127" t="s">
        <v>228</v>
      </c>
      <c r="D66" s="127" t="s">
        <v>231</v>
      </c>
      <c r="E66" s="148">
        <v>0.192</v>
      </c>
      <c r="F66" s="128" t="s">
        <v>229</v>
      </c>
      <c r="G66" s="149">
        <f t="shared" si="38"/>
        <v>53476</v>
      </c>
      <c r="H66" s="150">
        <f t="shared" si="39"/>
        <v>10267.299999999999</v>
      </c>
      <c r="I66" s="151">
        <f>기계경비총괄표!G4</f>
        <v>7774</v>
      </c>
      <c r="J66" s="145">
        <f t="shared" ref="J66:J69" si="43">TRUNC(E66*I66,1)</f>
        <v>1492.6</v>
      </c>
      <c r="K66" s="151">
        <f>기계경비총괄표!H4</f>
        <v>33754</v>
      </c>
      <c r="L66" s="152">
        <f t="shared" si="41"/>
        <v>6480.7</v>
      </c>
      <c r="M66" s="151">
        <f>기계경비총괄표!I4</f>
        <v>11948</v>
      </c>
      <c r="N66" s="150">
        <f t="shared" ref="N66:N69" si="44">TRUNC(E66*M66,1)</f>
        <v>2294</v>
      </c>
      <c r="O66" s="131"/>
    </row>
    <row r="67" spans="2:15" s="33" customFormat="1" ht="20.100000000000001" customHeight="1" x14ac:dyDescent="0.2">
      <c r="B67" s="126"/>
      <c r="C67" s="127" t="s">
        <v>224</v>
      </c>
      <c r="D67" s="127" t="s">
        <v>235</v>
      </c>
      <c r="E67" s="148">
        <v>5.8000000000000003E-2</v>
      </c>
      <c r="F67" s="128" t="s">
        <v>225</v>
      </c>
      <c r="G67" s="149">
        <f t="shared" si="38"/>
        <v>189303</v>
      </c>
      <c r="H67" s="150">
        <f t="shared" si="39"/>
        <v>10979.5</v>
      </c>
      <c r="I67" s="151">
        <v>0</v>
      </c>
      <c r="J67" s="150">
        <f t="shared" si="43"/>
        <v>0</v>
      </c>
      <c r="K67" s="151">
        <f>노임단가!L6</f>
        <v>189303</v>
      </c>
      <c r="L67" s="150">
        <f t="shared" si="41"/>
        <v>10979.5</v>
      </c>
      <c r="M67" s="151">
        <v>0</v>
      </c>
      <c r="N67" s="150">
        <f t="shared" si="44"/>
        <v>0</v>
      </c>
      <c r="O67" s="131"/>
    </row>
    <row r="68" spans="2:15" s="33" customFormat="1" ht="20.100000000000001" customHeight="1" x14ac:dyDescent="0.2">
      <c r="B68" s="126"/>
      <c r="C68" s="127" t="s">
        <v>226</v>
      </c>
      <c r="D68" s="127" t="s">
        <v>235</v>
      </c>
      <c r="E68" s="148">
        <v>0.03</v>
      </c>
      <c r="F68" s="128" t="s">
        <v>225</v>
      </c>
      <c r="G68" s="149">
        <f t="shared" si="38"/>
        <v>109819</v>
      </c>
      <c r="H68" s="150">
        <f t="shared" si="39"/>
        <v>3294.5</v>
      </c>
      <c r="I68" s="151">
        <v>0</v>
      </c>
      <c r="J68" s="150">
        <f t="shared" si="43"/>
        <v>0</v>
      </c>
      <c r="K68" s="151">
        <f>노임단가!L5</f>
        <v>109819</v>
      </c>
      <c r="L68" s="150">
        <f t="shared" si="41"/>
        <v>3294.5</v>
      </c>
      <c r="M68" s="151">
        <v>0</v>
      </c>
      <c r="N68" s="150">
        <f t="shared" si="44"/>
        <v>0</v>
      </c>
      <c r="O68" s="131"/>
    </row>
    <row r="69" spans="2:15" s="33" customFormat="1" ht="20.100000000000001" customHeight="1" x14ac:dyDescent="0.2">
      <c r="B69" s="126"/>
      <c r="C69" s="127" t="s">
        <v>228</v>
      </c>
      <c r="D69" s="127" t="s">
        <v>236</v>
      </c>
      <c r="E69" s="148">
        <v>0.154</v>
      </c>
      <c r="F69" s="128" t="s">
        <v>229</v>
      </c>
      <c r="G69" s="149">
        <f t="shared" si="38"/>
        <v>53476</v>
      </c>
      <c r="H69" s="150">
        <f t="shared" si="39"/>
        <v>8235.1</v>
      </c>
      <c r="I69" s="151">
        <f>기계경비총괄표!G4</f>
        <v>7774</v>
      </c>
      <c r="J69" s="150">
        <f t="shared" si="43"/>
        <v>1197.0999999999999</v>
      </c>
      <c r="K69" s="151">
        <f>기계경비총괄표!H4</f>
        <v>33754</v>
      </c>
      <c r="L69" s="150">
        <f t="shared" si="41"/>
        <v>5198.1000000000004</v>
      </c>
      <c r="M69" s="151">
        <f>기계경비총괄표!I4</f>
        <v>11948</v>
      </c>
      <c r="N69" s="150">
        <f t="shared" si="44"/>
        <v>1839.9</v>
      </c>
      <c r="O69" s="131"/>
    </row>
    <row r="70" spans="2:15" s="33" customFormat="1" ht="20.100000000000001" customHeight="1" x14ac:dyDescent="0.2">
      <c r="B70" s="109"/>
      <c r="C70" s="110"/>
      <c r="D70" s="110"/>
      <c r="E70" s="158"/>
      <c r="F70" s="111"/>
      <c r="G70" s="159"/>
      <c r="H70" s="160"/>
      <c r="I70" s="161"/>
      <c r="J70" s="160"/>
      <c r="K70" s="161"/>
      <c r="L70" s="160"/>
      <c r="M70" s="161"/>
      <c r="N70" s="160"/>
      <c r="O70" s="114"/>
    </row>
    <row r="71" spans="2:15" s="33" customFormat="1" ht="20.100000000000001" customHeight="1" x14ac:dyDescent="0.2">
      <c r="B71" s="162" t="s">
        <v>253</v>
      </c>
      <c r="C71" s="163" t="s">
        <v>95</v>
      </c>
      <c r="D71" s="163" t="s">
        <v>254</v>
      </c>
      <c r="E71" s="164"/>
      <c r="F71" s="165" t="s">
        <v>181</v>
      </c>
      <c r="G71" s="166"/>
      <c r="H71" s="167">
        <f>J71+L71+N71</f>
        <v>84175</v>
      </c>
      <c r="I71" s="166"/>
      <c r="J71" s="168">
        <f>TRUNC(J72+J73+J74+J75+J76+J77+J78+J79+J80)</f>
        <v>36097</v>
      </c>
      <c r="K71" s="166"/>
      <c r="L71" s="168">
        <f>TRUNC(L72+L73+L74+L75+L76+L77+L78+L79+L80)</f>
        <v>43945</v>
      </c>
      <c r="M71" s="166"/>
      <c r="N71" s="169">
        <f>TRUNC(N72+N73+N74+N75+N76+N77+N78+N79+N80)</f>
        <v>4133</v>
      </c>
      <c r="O71" s="170" t="s">
        <v>73</v>
      </c>
    </row>
    <row r="72" spans="2:15" s="33" customFormat="1" ht="20.100000000000001" customHeight="1" x14ac:dyDescent="0.2">
      <c r="B72" s="34" t="s">
        <v>73</v>
      </c>
      <c r="C72" s="35" t="s">
        <v>217</v>
      </c>
      <c r="D72" s="35" t="s">
        <v>218</v>
      </c>
      <c r="E72" s="38">
        <v>1</v>
      </c>
      <c r="F72" s="36" t="s">
        <v>43</v>
      </c>
      <c r="G72" s="37">
        <f>I72+K72+M72</f>
        <v>33008.800000000003</v>
      </c>
      <c r="H72" s="140">
        <f>J72+L72+N72</f>
        <v>33008.800000000003</v>
      </c>
      <c r="I72" s="141" t="str">
        <f>단가산출!BZ454</f>
        <v>33,008.8</v>
      </c>
      <c r="J72" s="140">
        <f>TRUNC(E72*I72,1)</f>
        <v>33008.800000000003</v>
      </c>
      <c r="K72" s="141">
        <v>0</v>
      </c>
      <c r="L72" s="140">
        <f>TRUNC(E72*K72,1)</f>
        <v>0</v>
      </c>
      <c r="M72" s="141">
        <v>0</v>
      </c>
      <c r="N72" s="140">
        <f>TRUNC(E72*M72,1)</f>
        <v>0</v>
      </c>
      <c r="O72" s="142" t="s">
        <v>73</v>
      </c>
    </row>
    <row r="73" spans="2:15" s="33" customFormat="1" ht="20.100000000000001" customHeight="1" x14ac:dyDescent="0.2">
      <c r="B73" s="143" t="s">
        <v>73</v>
      </c>
      <c r="C73" s="144" t="s">
        <v>220</v>
      </c>
      <c r="D73" s="144" t="s">
        <v>222</v>
      </c>
      <c r="E73" s="38">
        <v>1</v>
      </c>
      <c r="F73" s="36" t="s">
        <v>43</v>
      </c>
      <c r="G73" s="149">
        <f>I73+K73+M73</f>
        <v>128.69999999999999</v>
      </c>
      <c r="H73" s="150">
        <f>J73+L73+N73</f>
        <v>128.69999999999999</v>
      </c>
      <c r="I73" s="146" t="str">
        <f>단가산출!BK456</f>
        <v>128.7</v>
      </c>
      <c r="J73" s="152">
        <f>TRUNC(E73*I73,1)</f>
        <v>128.69999999999999</v>
      </c>
      <c r="K73" s="146">
        <v>0</v>
      </c>
      <c r="L73" s="145">
        <f>TRUNC(E73*K73,1)</f>
        <v>0</v>
      </c>
      <c r="M73" s="146">
        <v>0</v>
      </c>
      <c r="N73" s="145">
        <f>TRUNC(E73*M73,1)</f>
        <v>0</v>
      </c>
      <c r="O73" s="147" t="s">
        <v>73</v>
      </c>
    </row>
    <row r="74" spans="2:15" s="33" customFormat="1" ht="20.100000000000001" customHeight="1" x14ac:dyDescent="0.2">
      <c r="B74" s="126"/>
      <c r="C74" s="127" t="s">
        <v>224</v>
      </c>
      <c r="D74" s="127" t="s">
        <v>227</v>
      </c>
      <c r="E74" s="148">
        <v>7.2999999999999995E-2</v>
      </c>
      <c r="F74" s="128" t="s">
        <v>225</v>
      </c>
      <c r="G74" s="149">
        <f t="shared" ref="G74:G80" si="45">I74+K74+M74</f>
        <v>189303</v>
      </c>
      <c r="H74" s="150">
        <f t="shared" ref="H74:H80" si="46">J74+L74+N74</f>
        <v>13819.1</v>
      </c>
      <c r="I74" s="151">
        <v>0</v>
      </c>
      <c r="J74" s="152">
        <f t="shared" ref="J74:J75" si="47">TRUNC(E74*I74,1)</f>
        <v>0</v>
      </c>
      <c r="K74" s="151">
        <f>노임단가!L6</f>
        <v>189303</v>
      </c>
      <c r="L74" s="152">
        <f t="shared" ref="L74:L80" si="48">TRUNC(E74*K74,1)</f>
        <v>13819.1</v>
      </c>
      <c r="M74" s="151">
        <v>0</v>
      </c>
      <c r="N74" s="152">
        <f t="shared" ref="N74:N75" si="49">TRUNC(E74*M74,1)</f>
        <v>0</v>
      </c>
      <c r="O74" s="131"/>
    </row>
    <row r="75" spans="2:15" s="33" customFormat="1" ht="20.100000000000001" customHeight="1" x14ac:dyDescent="0.2">
      <c r="B75" s="126"/>
      <c r="C75" s="127" t="s">
        <v>226</v>
      </c>
      <c r="D75" s="127" t="s">
        <v>227</v>
      </c>
      <c r="E75" s="148">
        <v>3.7999999999999999E-2</v>
      </c>
      <c r="F75" s="128" t="s">
        <v>225</v>
      </c>
      <c r="G75" s="149">
        <f t="shared" si="45"/>
        <v>109819</v>
      </c>
      <c r="H75" s="150">
        <f t="shared" si="46"/>
        <v>4173.1000000000004</v>
      </c>
      <c r="I75" s="151">
        <v>0</v>
      </c>
      <c r="J75" s="152">
        <f t="shared" si="47"/>
        <v>0</v>
      </c>
      <c r="K75" s="151">
        <f>노임단가!L5</f>
        <v>109819</v>
      </c>
      <c r="L75" s="152">
        <f t="shared" si="48"/>
        <v>4173.1000000000004</v>
      </c>
      <c r="M75" s="151">
        <v>0</v>
      </c>
      <c r="N75" s="152">
        <f t="shared" si="49"/>
        <v>0</v>
      </c>
      <c r="O75" s="131"/>
    </row>
    <row r="76" spans="2:15" s="33" customFormat="1" ht="20.100000000000001" customHeight="1" x14ac:dyDescent="0.2">
      <c r="B76" s="126"/>
      <c r="C76" s="127" t="s">
        <v>232</v>
      </c>
      <c r="D76" s="127" t="s">
        <v>233</v>
      </c>
      <c r="E76" s="148">
        <v>1.5</v>
      </c>
      <c r="F76" s="128" t="s">
        <v>234</v>
      </c>
      <c r="G76" s="149">
        <f t="shared" si="45"/>
        <v>17992.2</v>
      </c>
      <c r="H76" s="150">
        <f t="shared" si="46"/>
        <v>269.8</v>
      </c>
      <c r="I76" s="151">
        <f>H74+H75</f>
        <v>17992.2</v>
      </c>
      <c r="J76" s="152">
        <f>TRUNC(E76*I76/100,1)</f>
        <v>269.8</v>
      </c>
      <c r="K76" s="151">
        <v>0</v>
      </c>
      <c r="L76" s="152">
        <f t="shared" si="48"/>
        <v>0</v>
      </c>
      <c r="M76" s="153"/>
      <c r="N76" s="150">
        <f>TRUNC(E76/100*M76,1)</f>
        <v>0</v>
      </c>
      <c r="O76" s="131"/>
    </row>
    <row r="77" spans="2:15" s="33" customFormat="1" ht="20.100000000000001" customHeight="1" x14ac:dyDescent="0.2">
      <c r="B77" s="126"/>
      <c r="C77" s="127" t="s">
        <v>228</v>
      </c>
      <c r="D77" s="127" t="s">
        <v>231</v>
      </c>
      <c r="E77" s="148">
        <v>0.192</v>
      </c>
      <c r="F77" s="128" t="s">
        <v>229</v>
      </c>
      <c r="G77" s="149">
        <f t="shared" si="45"/>
        <v>53476</v>
      </c>
      <c r="H77" s="150">
        <f t="shared" si="46"/>
        <v>10267.299999999999</v>
      </c>
      <c r="I77" s="151">
        <f>기계경비총괄표!G4</f>
        <v>7774</v>
      </c>
      <c r="J77" s="145">
        <f t="shared" ref="J77:J80" si="50">TRUNC(E77*I77,1)</f>
        <v>1492.6</v>
      </c>
      <c r="K77" s="151">
        <f>기계경비총괄표!H4</f>
        <v>33754</v>
      </c>
      <c r="L77" s="152">
        <f t="shared" si="48"/>
        <v>6480.7</v>
      </c>
      <c r="M77" s="151">
        <f>기계경비총괄표!I4</f>
        <v>11948</v>
      </c>
      <c r="N77" s="150">
        <f t="shared" ref="N77:N80" si="51">TRUNC(E77*M77,1)</f>
        <v>2294</v>
      </c>
      <c r="O77" s="131"/>
    </row>
    <row r="78" spans="2:15" s="33" customFormat="1" ht="20.100000000000001" customHeight="1" x14ac:dyDescent="0.2">
      <c r="B78" s="126"/>
      <c r="C78" s="127" t="s">
        <v>224</v>
      </c>
      <c r="D78" s="127" t="s">
        <v>235</v>
      </c>
      <c r="E78" s="148">
        <v>5.8000000000000003E-2</v>
      </c>
      <c r="F78" s="128" t="s">
        <v>225</v>
      </c>
      <c r="G78" s="149">
        <f t="shared" si="45"/>
        <v>189303</v>
      </c>
      <c r="H78" s="150">
        <f t="shared" si="46"/>
        <v>10979.5</v>
      </c>
      <c r="I78" s="151">
        <v>0</v>
      </c>
      <c r="J78" s="150">
        <f t="shared" si="50"/>
        <v>0</v>
      </c>
      <c r="K78" s="151">
        <f>노임단가!L6</f>
        <v>189303</v>
      </c>
      <c r="L78" s="150">
        <f t="shared" si="48"/>
        <v>10979.5</v>
      </c>
      <c r="M78" s="151">
        <v>0</v>
      </c>
      <c r="N78" s="150">
        <f t="shared" si="51"/>
        <v>0</v>
      </c>
      <c r="O78" s="131"/>
    </row>
    <row r="79" spans="2:15" s="33" customFormat="1" ht="20.100000000000001" customHeight="1" x14ac:dyDescent="0.2">
      <c r="B79" s="126"/>
      <c r="C79" s="127" t="s">
        <v>226</v>
      </c>
      <c r="D79" s="127" t="s">
        <v>235</v>
      </c>
      <c r="E79" s="148">
        <v>0.03</v>
      </c>
      <c r="F79" s="128" t="s">
        <v>225</v>
      </c>
      <c r="G79" s="149">
        <f t="shared" si="45"/>
        <v>109819</v>
      </c>
      <c r="H79" s="150">
        <f t="shared" si="46"/>
        <v>3294.5</v>
      </c>
      <c r="I79" s="151">
        <v>0</v>
      </c>
      <c r="J79" s="150">
        <f t="shared" si="50"/>
        <v>0</v>
      </c>
      <c r="K79" s="151">
        <f>노임단가!L5</f>
        <v>109819</v>
      </c>
      <c r="L79" s="150">
        <f t="shared" si="48"/>
        <v>3294.5</v>
      </c>
      <c r="M79" s="151">
        <v>0</v>
      </c>
      <c r="N79" s="150">
        <f t="shared" si="51"/>
        <v>0</v>
      </c>
      <c r="O79" s="131"/>
    </row>
    <row r="80" spans="2:15" s="33" customFormat="1" ht="20.100000000000001" customHeight="1" x14ac:dyDescent="0.2">
      <c r="B80" s="126"/>
      <c r="C80" s="127" t="s">
        <v>228</v>
      </c>
      <c r="D80" s="127" t="s">
        <v>236</v>
      </c>
      <c r="E80" s="148">
        <v>0.154</v>
      </c>
      <c r="F80" s="128" t="s">
        <v>229</v>
      </c>
      <c r="G80" s="149">
        <f t="shared" si="45"/>
        <v>53476</v>
      </c>
      <c r="H80" s="150">
        <f t="shared" si="46"/>
        <v>8235.1</v>
      </c>
      <c r="I80" s="151">
        <f>기계경비총괄표!G4</f>
        <v>7774</v>
      </c>
      <c r="J80" s="150">
        <f t="shared" si="50"/>
        <v>1197.0999999999999</v>
      </c>
      <c r="K80" s="151">
        <f>기계경비총괄표!H4</f>
        <v>33754</v>
      </c>
      <c r="L80" s="150">
        <f t="shared" si="48"/>
        <v>5198.1000000000004</v>
      </c>
      <c r="M80" s="151">
        <f>기계경비총괄표!I4</f>
        <v>11948</v>
      </c>
      <c r="N80" s="150">
        <f t="shared" si="51"/>
        <v>1839.9</v>
      </c>
      <c r="O80" s="131"/>
    </row>
    <row r="81" spans="2:15" s="33" customFormat="1" ht="20.100000000000001" customHeight="1" x14ac:dyDescent="0.2">
      <c r="B81" s="109"/>
      <c r="C81" s="110"/>
      <c r="D81" s="110"/>
      <c r="E81" s="158"/>
      <c r="F81" s="111"/>
      <c r="G81" s="159"/>
      <c r="H81" s="160"/>
      <c r="I81" s="161"/>
      <c r="J81" s="160"/>
      <c r="K81" s="161"/>
      <c r="L81" s="160"/>
      <c r="M81" s="161"/>
      <c r="N81" s="160"/>
      <c r="O81" s="114"/>
    </row>
    <row r="82" spans="2:15" s="33" customFormat="1" ht="20.100000000000001" customHeight="1" x14ac:dyDescent="0.2">
      <c r="B82" s="162" t="s">
        <v>256</v>
      </c>
      <c r="C82" s="163" t="s">
        <v>95</v>
      </c>
      <c r="D82" s="163" t="s">
        <v>257</v>
      </c>
      <c r="E82" s="164"/>
      <c r="F82" s="165" t="s">
        <v>181</v>
      </c>
      <c r="G82" s="166"/>
      <c r="H82" s="167">
        <f>J82+L82+N82</f>
        <v>80874</v>
      </c>
      <c r="I82" s="166"/>
      <c r="J82" s="168">
        <f>TRUNC(J83+J84+J85+J86+J87+J88+J89+J90+J91)</f>
        <v>32796</v>
      </c>
      <c r="K82" s="166"/>
      <c r="L82" s="168">
        <f>TRUNC(L83+L84+L85+L86+L87+L88+L89+L90+L91)</f>
        <v>43945</v>
      </c>
      <c r="M82" s="166"/>
      <c r="N82" s="169">
        <f>TRUNC(N83+N84+N85+N86+N87+N88+N89+N90+N91)</f>
        <v>4133</v>
      </c>
      <c r="O82" s="170" t="s">
        <v>73</v>
      </c>
    </row>
    <row r="83" spans="2:15" s="33" customFormat="1" ht="20.100000000000001" customHeight="1" x14ac:dyDescent="0.2">
      <c r="B83" s="34" t="s">
        <v>73</v>
      </c>
      <c r="C83" s="35" t="s">
        <v>217</v>
      </c>
      <c r="D83" s="35" t="s">
        <v>218</v>
      </c>
      <c r="E83" s="38">
        <v>1</v>
      </c>
      <c r="F83" s="36" t="s">
        <v>43</v>
      </c>
      <c r="G83" s="37">
        <f>I83+K83+M83</f>
        <v>29707.9</v>
      </c>
      <c r="H83" s="140">
        <f>J83+L83+N83</f>
        <v>29707.9</v>
      </c>
      <c r="I83" s="141" t="str">
        <f>단가산출!CI528</f>
        <v>29,707.9</v>
      </c>
      <c r="J83" s="140">
        <f>TRUNC(E83*I83,1)</f>
        <v>29707.9</v>
      </c>
      <c r="K83" s="141">
        <v>0</v>
      </c>
      <c r="L83" s="140">
        <f>TRUNC(E83*K83,1)</f>
        <v>0</v>
      </c>
      <c r="M83" s="141">
        <v>0</v>
      </c>
      <c r="N83" s="140">
        <f>TRUNC(E83*M83,1)</f>
        <v>0</v>
      </c>
      <c r="O83" s="142" t="s">
        <v>73</v>
      </c>
    </row>
    <row r="84" spans="2:15" s="33" customFormat="1" ht="20.100000000000001" customHeight="1" x14ac:dyDescent="0.2">
      <c r="B84" s="143" t="s">
        <v>73</v>
      </c>
      <c r="C84" s="144" t="s">
        <v>220</v>
      </c>
      <c r="D84" s="144" t="s">
        <v>222</v>
      </c>
      <c r="E84" s="38">
        <v>1</v>
      </c>
      <c r="F84" s="36" t="s">
        <v>43</v>
      </c>
      <c r="G84" s="149">
        <f>I84+K84+M84</f>
        <v>128.69999999999999</v>
      </c>
      <c r="H84" s="150">
        <f>J84+L84+N84</f>
        <v>128.69999999999999</v>
      </c>
      <c r="I84" s="146" t="str">
        <f>단가산출!BK530</f>
        <v>128.7</v>
      </c>
      <c r="J84" s="152">
        <f>TRUNC(E84*I84,1)</f>
        <v>128.69999999999999</v>
      </c>
      <c r="K84" s="146">
        <v>0</v>
      </c>
      <c r="L84" s="145">
        <f>TRUNC(E84*K84,1)</f>
        <v>0</v>
      </c>
      <c r="M84" s="146">
        <v>0</v>
      </c>
      <c r="N84" s="145">
        <f>TRUNC(E84*M84,1)</f>
        <v>0</v>
      </c>
      <c r="O84" s="147" t="s">
        <v>73</v>
      </c>
    </row>
    <row r="85" spans="2:15" s="33" customFormat="1" ht="20.100000000000001" customHeight="1" x14ac:dyDescent="0.2">
      <c r="B85" s="126"/>
      <c r="C85" s="127" t="s">
        <v>224</v>
      </c>
      <c r="D85" s="127" t="s">
        <v>227</v>
      </c>
      <c r="E85" s="148">
        <v>7.2999999999999995E-2</v>
      </c>
      <c r="F85" s="128" t="s">
        <v>225</v>
      </c>
      <c r="G85" s="149">
        <f t="shared" ref="G85:G91" si="52">I85+K85+M85</f>
        <v>189303</v>
      </c>
      <c r="H85" s="150">
        <f t="shared" ref="H85:H91" si="53">J85+L85+N85</f>
        <v>13819.1</v>
      </c>
      <c r="I85" s="151">
        <v>0</v>
      </c>
      <c r="J85" s="152">
        <f t="shared" ref="J85:J86" si="54">TRUNC(E85*I85,1)</f>
        <v>0</v>
      </c>
      <c r="K85" s="151">
        <f>노임단가!L6</f>
        <v>189303</v>
      </c>
      <c r="L85" s="152">
        <f t="shared" ref="L85:L91" si="55">TRUNC(E85*K85,1)</f>
        <v>13819.1</v>
      </c>
      <c r="M85" s="151">
        <v>0</v>
      </c>
      <c r="N85" s="152">
        <f t="shared" ref="N85:N86" si="56">TRUNC(E85*M85,1)</f>
        <v>0</v>
      </c>
      <c r="O85" s="131"/>
    </row>
    <row r="86" spans="2:15" s="33" customFormat="1" ht="20.100000000000001" customHeight="1" x14ac:dyDescent="0.2">
      <c r="B86" s="126"/>
      <c r="C86" s="127" t="s">
        <v>226</v>
      </c>
      <c r="D86" s="127" t="s">
        <v>227</v>
      </c>
      <c r="E86" s="148">
        <v>3.7999999999999999E-2</v>
      </c>
      <c r="F86" s="128" t="s">
        <v>225</v>
      </c>
      <c r="G86" s="149">
        <f t="shared" si="52"/>
        <v>109819</v>
      </c>
      <c r="H86" s="150">
        <f t="shared" si="53"/>
        <v>4173.1000000000004</v>
      </c>
      <c r="I86" s="151">
        <v>0</v>
      </c>
      <c r="J86" s="152">
        <f t="shared" si="54"/>
        <v>0</v>
      </c>
      <c r="K86" s="151">
        <f>노임단가!L5</f>
        <v>109819</v>
      </c>
      <c r="L86" s="152">
        <f t="shared" si="55"/>
        <v>4173.1000000000004</v>
      </c>
      <c r="M86" s="151">
        <v>0</v>
      </c>
      <c r="N86" s="152">
        <f t="shared" si="56"/>
        <v>0</v>
      </c>
      <c r="O86" s="131"/>
    </row>
    <row r="87" spans="2:15" s="33" customFormat="1" ht="20.100000000000001" customHeight="1" x14ac:dyDescent="0.2">
      <c r="B87" s="126"/>
      <c r="C87" s="127" t="s">
        <v>232</v>
      </c>
      <c r="D87" s="127" t="s">
        <v>233</v>
      </c>
      <c r="E87" s="148">
        <v>1.5</v>
      </c>
      <c r="F87" s="128" t="s">
        <v>234</v>
      </c>
      <c r="G87" s="149">
        <f t="shared" si="52"/>
        <v>17992.2</v>
      </c>
      <c r="H87" s="150">
        <f t="shared" si="53"/>
        <v>269.8</v>
      </c>
      <c r="I87" s="151">
        <f>H85+H86</f>
        <v>17992.2</v>
      </c>
      <c r="J87" s="152">
        <f>TRUNC(E87*I87/100,1)</f>
        <v>269.8</v>
      </c>
      <c r="K87" s="151">
        <v>0</v>
      </c>
      <c r="L87" s="152">
        <f t="shared" si="55"/>
        <v>0</v>
      </c>
      <c r="M87" s="153"/>
      <c r="N87" s="150">
        <f>TRUNC(E87/100*M87,1)</f>
        <v>0</v>
      </c>
      <c r="O87" s="131"/>
    </row>
    <row r="88" spans="2:15" s="33" customFormat="1" ht="20.100000000000001" customHeight="1" x14ac:dyDescent="0.2">
      <c r="B88" s="126"/>
      <c r="C88" s="127" t="s">
        <v>228</v>
      </c>
      <c r="D88" s="127" t="s">
        <v>231</v>
      </c>
      <c r="E88" s="148">
        <v>0.192</v>
      </c>
      <c r="F88" s="128" t="s">
        <v>229</v>
      </c>
      <c r="G88" s="149">
        <f t="shared" si="52"/>
        <v>53476</v>
      </c>
      <c r="H88" s="150">
        <f t="shared" si="53"/>
        <v>10267.299999999999</v>
      </c>
      <c r="I88" s="151">
        <f>기계경비총괄표!G4</f>
        <v>7774</v>
      </c>
      <c r="J88" s="145">
        <f t="shared" ref="J88:J91" si="57">TRUNC(E88*I88,1)</f>
        <v>1492.6</v>
      </c>
      <c r="K88" s="151">
        <f>기계경비총괄표!H4</f>
        <v>33754</v>
      </c>
      <c r="L88" s="152">
        <f t="shared" si="55"/>
        <v>6480.7</v>
      </c>
      <c r="M88" s="151">
        <f>기계경비총괄표!I4</f>
        <v>11948</v>
      </c>
      <c r="N88" s="150">
        <f t="shared" ref="N88:N91" si="58">TRUNC(E88*M88,1)</f>
        <v>2294</v>
      </c>
      <c r="O88" s="131"/>
    </row>
    <row r="89" spans="2:15" s="33" customFormat="1" ht="20.100000000000001" customHeight="1" x14ac:dyDescent="0.2">
      <c r="B89" s="126"/>
      <c r="C89" s="127" t="s">
        <v>224</v>
      </c>
      <c r="D89" s="127" t="s">
        <v>235</v>
      </c>
      <c r="E89" s="148">
        <v>5.8000000000000003E-2</v>
      </c>
      <c r="F89" s="128" t="s">
        <v>225</v>
      </c>
      <c r="G89" s="149">
        <f t="shared" si="52"/>
        <v>189303</v>
      </c>
      <c r="H89" s="150">
        <f t="shared" si="53"/>
        <v>10979.5</v>
      </c>
      <c r="I89" s="151">
        <v>0</v>
      </c>
      <c r="J89" s="150">
        <f t="shared" si="57"/>
        <v>0</v>
      </c>
      <c r="K89" s="151">
        <f>노임단가!L6</f>
        <v>189303</v>
      </c>
      <c r="L89" s="150">
        <f t="shared" si="55"/>
        <v>10979.5</v>
      </c>
      <c r="M89" s="151">
        <v>0</v>
      </c>
      <c r="N89" s="150">
        <f t="shared" si="58"/>
        <v>0</v>
      </c>
      <c r="O89" s="131"/>
    </row>
    <row r="90" spans="2:15" s="33" customFormat="1" ht="20.100000000000001" customHeight="1" x14ac:dyDescent="0.2">
      <c r="B90" s="126"/>
      <c r="C90" s="127" t="s">
        <v>226</v>
      </c>
      <c r="D90" s="127" t="s">
        <v>235</v>
      </c>
      <c r="E90" s="148">
        <v>0.03</v>
      </c>
      <c r="F90" s="128" t="s">
        <v>225</v>
      </c>
      <c r="G90" s="149">
        <f t="shared" si="52"/>
        <v>109819</v>
      </c>
      <c r="H90" s="150">
        <f t="shared" si="53"/>
        <v>3294.5</v>
      </c>
      <c r="I90" s="151">
        <v>0</v>
      </c>
      <c r="J90" s="150">
        <f t="shared" si="57"/>
        <v>0</v>
      </c>
      <c r="K90" s="151">
        <f>노임단가!L5</f>
        <v>109819</v>
      </c>
      <c r="L90" s="150">
        <f t="shared" si="55"/>
        <v>3294.5</v>
      </c>
      <c r="M90" s="151">
        <v>0</v>
      </c>
      <c r="N90" s="150">
        <f t="shared" si="58"/>
        <v>0</v>
      </c>
      <c r="O90" s="131"/>
    </row>
    <row r="91" spans="2:15" s="33" customFormat="1" ht="20.100000000000001" customHeight="1" x14ac:dyDescent="0.2">
      <c r="B91" s="126"/>
      <c r="C91" s="127" t="s">
        <v>228</v>
      </c>
      <c r="D91" s="127" t="s">
        <v>236</v>
      </c>
      <c r="E91" s="148">
        <v>0.154</v>
      </c>
      <c r="F91" s="128" t="s">
        <v>229</v>
      </c>
      <c r="G91" s="149">
        <f t="shared" si="52"/>
        <v>53476</v>
      </c>
      <c r="H91" s="150">
        <f t="shared" si="53"/>
        <v>8235.1</v>
      </c>
      <c r="I91" s="151">
        <f>기계경비총괄표!G4</f>
        <v>7774</v>
      </c>
      <c r="J91" s="150">
        <f t="shared" si="57"/>
        <v>1197.0999999999999</v>
      </c>
      <c r="K91" s="151">
        <f>기계경비총괄표!H4</f>
        <v>33754</v>
      </c>
      <c r="L91" s="150">
        <f t="shared" si="55"/>
        <v>5198.1000000000004</v>
      </c>
      <c r="M91" s="151">
        <f>기계경비총괄표!I4</f>
        <v>11948</v>
      </c>
      <c r="N91" s="150">
        <f t="shared" si="58"/>
        <v>1839.9</v>
      </c>
      <c r="O91" s="131"/>
    </row>
    <row r="92" spans="2:15" s="33" customFormat="1" ht="20.100000000000001" customHeight="1" x14ac:dyDescent="0.2">
      <c r="B92" s="109"/>
      <c r="C92" s="110"/>
      <c r="D92" s="110"/>
      <c r="E92" s="158"/>
      <c r="F92" s="111"/>
      <c r="G92" s="159"/>
      <c r="H92" s="160"/>
      <c r="I92" s="161"/>
      <c r="J92" s="160"/>
      <c r="K92" s="161"/>
      <c r="L92" s="160"/>
      <c r="M92" s="161"/>
      <c r="N92" s="160"/>
      <c r="O92" s="114"/>
    </row>
    <row r="93" spans="2:15" s="33" customFormat="1" ht="20.100000000000001" customHeight="1" x14ac:dyDescent="0.2">
      <c r="B93" s="162" t="s">
        <v>259</v>
      </c>
      <c r="C93" s="163" t="s">
        <v>95</v>
      </c>
      <c r="D93" s="163" t="s">
        <v>257</v>
      </c>
      <c r="E93" s="164"/>
      <c r="F93" s="165" t="s">
        <v>181</v>
      </c>
      <c r="G93" s="166"/>
      <c r="H93" s="167">
        <f>J93+L93+N93</f>
        <v>74272</v>
      </c>
      <c r="I93" s="166"/>
      <c r="J93" s="168">
        <f>TRUNC(J94+J95+J96+J97+J98+J99+J100+J101+J102)</f>
        <v>26194</v>
      </c>
      <c r="K93" s="166"/>
      <c r="L93" s="168">
        <f>TRUNC(L94+L95+L96+L97+L98+L99+L100+L101+L102)</f>
        <v>43945</v>
      </c>
      <c r="M93" s="166"/>
      <c r="N93" s="169">
        <f>TRUNC(N94+N95+N96+N97+N98+N99+N100+N101+N102)</f>
        <v>4133</v>
      </c>
      <c r="O93" s="170" t="s">
        <v>73</v>
      </c>
    </row>
    <row r="94" spans="2:15" s="33" customFormat="1" ht="20.100000000000001" customHeight="1" x14ac:dyDescent="0.2">
      <c r="B94" s="34" t="s">
        <v>73</v>
      </c>
      <c r="C94" s="35" t="s">
        <v>217</v>
      </c>
      <c r="D94" s="35" t="s">
        <v>218</v>
      </c>
      <c r="E94" s="38">
        <v>1</v>
      </c>
      <c r="F94" s="36" t="s">
        <v>43</v>
      </c>
      <c r="G94" s="37">
        <f>I94+K94+M94</f>
        <v>23106.1</v>
      </c>
      <c r="H94" s="140">
        <f>J94+L94+N94</f>
        <v>23106.1</v>
      </c>
      <c r="I94" s="141" t="str">
        <f>단가산출!CI602</f>
        <v>23,106.1</v>
      </c>
      <c r="J94" s="140">
        <f>TRUNC(E94*I94,1)</f>
        <v>23106.1</v>
      </c>
      <c r="K94" s="141">
        <v>0</v>
      </c>
      <c r="L94" s="140">
        <f>TRUNC(E94*K94,1)</f>
        <v>0</v>
      </c>
      <c r="M94" s="141">
        <v>0</v>
      </c>
      <c r="N94" s="140">
        <f>TRUNC(E94*M94,1)</f>
        <v>0</v>
      </c>
      <c r="O94" s="142" t="s">
        <v>73</v>
      </c>
    </row>
    <row r="95" spans="2:15" s="33" customFormat="1" ht="20.100000000000001" customHeight="1" x14ac:dyDescent="0.2">
      <c r="B95" s="143" t="s">
        <v>73</v>
      </c>
      <c r="C95" s="144" t="s">
        <v>220</v>
      </c>
      <c r="D95" s="144" t="s">
        <v>222</v>
      </c>
      <c r="E95" s="38">
        <v>1</v>
      </c>
      <c r="F95" s="36" t="s">
        <v>43</v>
      </c>
      <c r="G95" s="149">
        <f>I95+K95+M95</f>
        <v>128.69999999999999</v>
      </c>
      <c r="H95" s="150">
        <f>J95+L95+N95</f>
        <v>128.69999999999999</v>
      </c>
      <c r="I95" s="146" t="str">
        <f>단가산출!BK604</f>
        <v>128.7</v>
      </c>
      <c r="J95" s="152">
        <f>TRUNC(E95*I95,1)</f>
        <v>128.69999999999999</v>
      </c>
      <c r="K95" s="146">
        <v>0</v>
      </c>
      <c r="L95" s="145">
        <f>TRUNC(E95*K95,1)</f>
        <v>0</v>
      </c>
      <c r="M95" s="146">
        <v>0</v>
      </c>
      <c r="N95" s="145">
        <f>TRUNC(E95*M95,1)</f>
        <v>0</v>
      </c>
      <c r="O95" s="147" t="s">
        <v>73</v>
      </c>
    </row>
    <row r="96" spans="2:15" s="33" customFormat="1" ht="20.100000000000001" customHeight="1" x14ac:dyDescent="0.2">
      <c r="B96" s="126"/>
      <c r="C96" s="127" t="s">
        <v>224</v>
      </c>
      <c r="D96" s="127" t="s">
        <v>227</v>
      </c>
      <c r="E96" s="148">
        <v>7.2999999999999995E-2</v>
      </c>
      <c r="F96" s="128" t="s">
        <v>225</v>
      </c>
      <c r="G96" s="149">
        <f t="shared" ref="G96:G102" si="59">I96+K96+M96</f>
        <v>189303</v>
      </c>
      <c r="H96" s="150">
        <f t="shared" ref="H96:H102" si="60">J96+L96+N96</f>
        <v>13819.1</v>
      </c>
      <c r="I96" s="151">
        <v>0</v>
      </c>
      <c r="J96" s="152">
        <f t="shared" ref="J96:J97" si="61">TRUNC(E96*I96,1)</f>
        <v>0</v>
      </c>
      <c r="K96" s="151">
        <f>노임단가!L6</f>
        <v>189303</v>
      </c>
      <c r="L96" s="152">
        <f t="shared" ref="L96:L102" si="62">TRUNC(E96*K96,1)</f>
        <v>13819.1</v>
      </c>
      <c r="M96" s="151">
        <v>0</v>
      </c>
      <c r="N96" s="152">
        <f t="shared" ref="N96:N97" si="63">TRUNC(E96*M96,1)</f>
        <v>0</v>
      </c>
      <c r="O96" s="131"/>
    </row>
    <row r="97" spans="2:15" s="33" customFormat="1" ht="20.100000000000001" customHeight="1" x14ac:dyDescent="0.2">
      <c r="B97" s="126"/>
      <c r="C97" s="127" t="s">
        <v>226</v>
      </c>
      <c r="D97" s="127" t="s">
        <v>227</v>
      </c>
      <c r="E97" s="148">
        <v>3.7999999999999999E-2</v>
      </c>
      <c r="F97" s="128" t="s">
        <v>225</v>
      </c>
      <c r="G97" s="149">
        <f t="shared" si="59"/>
        <v>109819</v>
      </c>
      <c r="H97" s="150">
        <f t="shared" si="60"/>
        <v>4173.1000000000004</v>
      </c>
      <c r="I97" s="151">
        <v>0</v>
      </c>
      <c r="J97" s="152">
        <f t="shared" si="61"/>
        <v>0</v>
      </c>
      <c r="K97" s="151">
        <f>노임단가!L5</f>
        <v>109819</v>
      </c>
      <c r="L97" s="152">
        <f t="shared" si="62"/>
        <v>4173.1000000000004</v>
      </c>
      <c r="M97" s="151">
        <v>0</v>
      </c>
      <c r="N97" s="152">
        <f t="shared" si="63"/>
        <v>0</v>
      </c>
      <c r="O97" s="131"/>
    </row>
    <row r="98" spans="2:15" s="33" customFormat="1" ht="20.100000000000001" customHeight="1" x14ac:dyDescent="0.2">
      <c r="B98" s="126"/>
      <c r="C98" s="127" t="s">
        <v>232</v>
      </c>
      <c r="D98" s="127" t="s">
        <v>233</v>
      </c>
      <c r="E98" s="148">
        <v>1.5</v>
      </c>
      <c r="F98" s="128" t="s">
        <v>234</v>
      </c>
      <c r="G98" s="149">
        <f t="shared" si="59"/>
        <v>17992.2</v>
      </c>
      <c r="H98" s="150">
        <f t="shared" si="60"/>
        <v>269.8</v>
      </c>
      <c r="I98" s="151">
        <f>H96+H97</f>
        <v>17992.2</v>
      </c>
      <c r="J98" s="152">
        <f>TRUNC(E98*I98/100,1)</f>
        <v>269.8</v>
      </c>
      <c r="K98" s="151">
        <v>0</v>
      </c>
      <c r="L98" s="152">
        <f t="shared" si="62"/>
        <v>0</v>
      </c>
      <c r="M98" s="153"/>
      <c r="N98" s="150">
        <f>TRUNC(E98/100*M98,1)</f>
        <v>0</v>
      </c>
      <c r="O98" s="131"/>
    </row>
    <row r="99" spans="2:15" s="33" customFormat="1" ht="20.100000000000001" customHeight="1" x14ac:dyDescent="0.2">
      <c r="B99" s="126"/>
      <c r="C99" s="127" t="s">
        <v>228</v>
      </c>
      <c r="D99" s="127" t="s">
        <v>231</v>
      </c>
      <c r="E99" s="148">
        <v>0.192</v>
      </c>
      <c r="F99" s="128" t="s">
        <v>229</v>
      </c>
      <c r="G99" s="149">
        <f t="shared" si="59"/>
        <v>53476</v>
      </c>
      <c r="H99" s="150">
        <f t="shared" si="60"/>
        <v>10267.299999999999</v>
      </c>
      <c r="I99" s="151">
        <f>기계경비총괄표!G4</f>
        <v>7774</v>
      </c>
      <c r="J99" s="145">
        <f t="shared" ref="J99:J102" si="64">TRUNC(E99*I99,1)</f>
        <v>1492.6</v>
      </c>
      <c r="K99" s="151">
        <f>기계경비총괄표!H4</f>
        <v>33754</v>
      </c>
      <c r="L99" s="152">
        <f t="shared" si="62"/>
        <v>6480.7</v>
      </c>
      <c r="M99" s="151">
        <f>기계경비총괄표!I4</f>
        <v>11948</v>
      </c>
      <c r="N99" s="150">
        <f t="shared" ref="N99:N102" si="65">TRUNC(E99*M99,1)</f>
        <v>2294</v>
      </c>
      <c r="O99" s="131"/>
    </row>
    <row r="100" spans="2:15" s="33" customFormat="1" ht="20.100000000000001" customHeight="1" x14ac:dyDescent="0.2">
      <c r="B100" s="126"/>
      <c r="C100" s="127" t="s">
        <v>224</v>
      </c>
      <c r="D100" s="127" t="s">
        <v>235</v>
      </c>
      <c r="E100" s="148">
        <v>5.8000000000000003E-2</v>
      </c>
      <c r="F100" s="128" t="s">
        <v>225</v>
      </c>
      <c r="G100" s="149">
        <f t="shared" si="59"/>
        <v>189303</v>
      </c>
      <c r="H100" s="150">
        <f t="shared" si="60"/>
        <v>10979.5</v>
      </c>
      <c r="I100" s="151">
        <v>0</v>
      </c>
      <c r="J100" s="150">
        <f t="shared" si="64"/>
        <v>0</v>
      </c>
      <c r="K100" s="151">
        <f>노임단가!L6</f>
        <v>189303</v>
      </c>
      <c r="L100" s="150">
        <f t="shared" si="62"/>
        <v>10979.5</v>
      </c>
      <c r="M100" s="151">
        <v>0</v>
      </c>
      <c r="N100" s="150">
        <f t="shared" si="65"/>
        <v>0</v>
      </c>
      <c r="O100" s="131"/>
    </row>
    <row r="101" spans="2:15" s="33" customFormat="1" ht="20.100000000000001" customHeight="1" x14ac:dyDescent="0.2">
      <c r="B101" s="126"/>
      <c r="C101" s="127" t="s">
        <v>226</v>
      </c>
      <c r="D101" s="127" t="s">
        <v>235</v>
      </c>
      <c r="E101" s="148">
        <v>0.03</v>
      </c>
      <c r="F101" s="128" t="s">
        <v>225</v>
      </c>
      <c r="G101" s="149">
        <f t="shared" si="59"/>
        <v>109819</v>
      </c>
      <c r="H101" s="150">
        <f t="shared" si="60"/>
        <v>3294.5</v>
      </c>
      <c r="I101" s="151">
        <v>0</v>
      </c>
      <c r="J101" s="150">
        <f t="shared" si="64"/>
        <v>0</v>
      </c>
      <c r="K101" s="151">
        <f>노임단가!L5</f>
        <v>109819</v>
      </c>
      <c r="L101" s="150">
        <f t="shared" si="62"/>
        <v>3294.5</v>
      </c>
      <c r="M101" s="151">
        <v>0</v>
      </c>
      <c r="N101" s="150">
        <f t="shared" si="65"/>
        <v>0</v>
      </c>
      <c r="O101" s="131"/>
    </row>
    <row r="102" spans="2:15" s="33" customFormat="1" ht="20.100000000000001" customHeight="1" x14ac:dyDescent="0.2">
      <c r="B102" s="126"/>
      <c r="C102" s="127" t="s">
        <v>228</v>
      </c>
      <c r="D102" s="127" t="s">
        <v>236</v>
      </c>
      <c r="E102" s="148">
        <v>0.154</v>
      </c>
      <c r="F102" s="128" t="s">
        <v>229</v>
      </c>
      <c r="G102" s="149">
        <f t="shared" si="59"/>
        <v>53476</v>
      </c>
      <c r="H102" s="150">
        <f t="shared" si="60"/>
        <v>8235.1</v>
      </c>
      <c r="I102" s="151">
        <f>기계경비총괄표!G4</f>
        <v>7774</v>
      </c>
      <c r="J102" s="150">
        <f t="shared" si="64"/>
        <v>1197.0999999999999</v>
      </c>
      <c r="K102" s="151">
        <f>기계경비총괄표!H4</f>
        <v>33754</v>
      </c>
      <c r="L102" s="150">
        <f t="shared" si="62"/>
        <v>5198.1000000000004</v>
      </c>
      <c r="M102" s="151">
        <f>기계경비총괄표!I4</f>
        <v>11948</v>
      </c>
      <c r="N102" s="150">
        <f t="shared" si="65"/>
        <v>1839.9</v>
      </c>
      <c r="O102" s="131"/>
    </row>
    <row r="103" spans="2:15" s="33" customFormat="1" ht="20.100000000000001" customHeight="1" x14ac:dyDescent="0.2">
      <c r="B103" s="109"/>
      <c r="C103" s="110"/>
      <c r="D103" s="110"/>
      <c r="E103" s="158"/>
      <c r="F103" s="111"/>
      <c r="G103" s="159"/>
      <c r="H103" s="160"/>
      <c r="I103" s="161"/>
      <c r="J103" s="160"/>
      <c r="K103" s="161"/>
      <c r="L103" s="160"/>
      <c r="M103" s="161"/>
      <c r="N103" s="160"/>
      <c r="O103" s="114"/>
    </row>
    <row r="104" spans="2:15" ht="20.100000000000001" customHeight="1" x14ac:dyDescent="0.2"/>
    <row r="105" spans="2:15" ht="20.100000000000001" customHeight="1" x14ac:dyDescent="0.2"/>
    <row r="106" spans="2:15" ht="20.100000000000001" customHeight="1" x14ac:dyDescent="0.2"/>
    <row r="107" spans="2:15" ht="20.100000000000001" customHeight="1" x14ac:dyDescent="0.2"/>
    <row r="108" spans="2:15" ht="20.100000000000001" customHeight="1" x14ac:dyDescent="0.2"/>
    <row r="109" spans="2:15" ht="20.100000000000001" customHeight="1" x14ac:dyDescent="0.2"/>
    <row r="110" spans="2:15" ht="20.100000000000001" customHeight="1" x14ac:dyDescent="0.2"/>
    <row r="111" spans="2:15" ht="20.100000000000001" customHeight="1" x14ac:dyDescent="0.2"/>
    <row r="112" spans="2:15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3" type="noConversion"/>
  <pageMargins left="0.98425196850393704" right="7.874015748031496E-2" top="0.6692913385826772" bottom="0.59055118110236227" header="0.51181102362204722" footer="0.51181102362204722"/>
  <pageSetup paperSize="9" scale="68" orientation="landscape" r:id="rId1"/>
  <headerFooter alignWithMargins="0"/>
  <rowBreaks count="2" manualBreakCount="2">
    <brk id="37" min="1" max="14" man="1"/>
    <brk id="70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B12"/>
  <sheetViews>
    <sheetView view="pageBreakPreview" zoomScale="60" zoomScaleNormal="100" workbookViewId="0">
      <pane ySplit="3" topLeftCell="A4" activePane="bottomLeft" state="frozen"/>
      <selection pane="bottomLeft" activeCell="J19" sqref="J19"/>
    </sheetView>
  </sheetViews>
  <sheetFormatPr defaultRowHeight="12.75" x14ac:dyDescent="0.2"/>
  <cols>
    <col min="1" max="1" width="0.7109375" customWidth="1"/>
    <col min="2" max="2" width="4.28515625" customWidth="1"/>
    <col min="3" max="3" width="18.140625" customWidth="1"/>
    <col min="4" max="4" width="16.7109375" customWidth="1"/>
    <col min="5" max="5" width="6" customWidth="1"/>
    <col min="6" max="9" width="11.28515625" customWidth="1"/>
    <col min="10" max="10" width="21.7109375" customWidth="1"/>
  </cols>
  <sheetData>
    <row r="1" spans="2:28" ht="24.95" customHeight="1" x14ac:dyDescent="0.2">
      <c r="B1" s="191" t="s">
        <v>61</v>
      </c>
      <c r="C1" s="191"/>
      <c r="D1" s="191"/>
      <c r="E1" s="191"/>
      <c r="F1" s="191"/>
      <c r="G1" s="191"/>
      <c r="H1" s="191"/>
      <c r="I1" s="191"/>
      <c r="J1" s="191"/>
      <c r="K1" s="4"/>
    </row>
    <row r="2" spans="2:28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</row>
    <row r="3" spans="2:28" ht="27.95" customHeight="1" x14ac:dyDescent="0.2">
      <c r="B3" s="5" t="s">
        <v>62</v>
      </c>
      <c r="C3" s="6" t="s">
        <v>63</v>
      </c>
      <c r="D3" s="6" t="s">
        <v>64</v>
      </c>
      <c r="E3" s="6" t="s">
        <v>65</v>
      </c>
      <c r="F3" s="6" t="s">
        <v>66</v>
      </c>
      <c r="G3" s="6" t="s">
        <v>178</v>
      </c>
      <c r="H3" s="6" t="s">
        <v>179</v>
      </c>
      <c r="I3" s="6" t="s">
        <v>67</v>
      </c>
      <c r="J3" s="7" t="s">
        <v>68</v>
      </c>
    </row>
    <row r="4" spans="2:28" s="33" customFormat="1" ht="22.35" customHeight="1" x14ac:dyDescent="0.2">
      <c r="B4" s="120">
        <v>1</v>
      </c>
      <c r="C4" s="121" t="s">
        <v>180</v>
      </c>
      <c r="D4" s="121" t="s">
        <v>206</v>
      </c>
      <c r="E4" s="122" t="s">
        <v>181</v>
      </c>
      <c r="F4" s="123">
        <f t="shared" ref="F4" si="0">G4+H4+I4</f>
        <v>73172</v>
      </c>
      <c r="G4" s="124" t="str">
        <f>단가산출!CP76</f>
        <v>25,094</v>
      </c>
      <c r="H4" s="124" t="str">
        <f>단가산출!CQ76</f>
        <v>43,945</v>
      </c>
      <c r="I4" s="124" t="str">
        <f>단가산출!CR76</f>
        <v>4,133</v>
      </c>
      <c r="J4" s="125" t="s">
        <v>208</v>
      </c>
      <c r="Z4" s="39"/>
      <c r="AA4" s="39"/>
      <c r="AB4" s="39"/>
    </row>
    <row r="5" spans="2:28" s="33" customFormat="1" ht="22.35" customHeight="1" x14ac:dyDescent="0.2">
      <c r="B5" s="126">
        <f>B4+1</f>
        <v>2</v>
      </c>
      <c r="C5" s="127" t="s">
        <v>180</v>
      </c>
      <c r="D5" s="127" t="s">
        <v>205</v>
      </c>
      <c r="E5" s="128" t="s">
        <v>181</v>
      </c>
      <c r="F5" s="129">
        <f t="shared" ref="F5" si="1">G5+H5+I5</f>
        <v>70971</v>
      </c>
      <c r="G5" s="130" t="str">
        <f>단가산출!CP78</f>
        <v>22,893</v>
      </c>
      <c r="H5" s="130" t="str">
        <f>단가산출!CQ78</f>
        <v>43,945</v>
      </c>
      <c r="I5" s="130" t="str">
        <f>단가산출!CR78</f>
        <v>4,133</v>
      </c>
      <c r="J5" s="131" t="s">
        <v>207</v>
      </c>
      <c r="Z5" s="39"/>
      <c r="AA5" s="39"/>
      <c r="AB5" s="39"/>
    </row>
    <row r="6" spans="2:28" s="33" customFormat="1" ht="22.35" customHeight="1" x14ac:dyDescent="0.2">
      <c r="B6" s="126">
        <f t="shared" ref="B6:B9" si="2">B5+1</f>
        <v>3</v>
      </c>
      <c r="C6" s="133" t="s">
        <v>180</v>
      </c>
      <c r="D6" s="127" t="s">
        <v>212</v>
      </c>
      <c r="E6" s="128" t="s">
        <v>181</v>
      </c>
      <c r="F6" s="129">
        <f t="shared" ref="F6:F8" si="3">G6+H6+I6</f>
        <v>66570</v>
      </c>
      <c r="G6" s="130" t="str">
        <f>단가산출!CP152</f>
        <v>18,492</v>
      </c>
      <c r="H6" s="130" t="str">
        <f>단가산출!CQ152</f>
        <v>43,945</v>
      </c>
      <c r="I6" s="130" t="str">
        <f>단가산출!CR152</f>
        <v>4,133</v>
      </c>
      <c r="J6" s="131" t="s">
        <v>207</v>
      </c>
      <c r="Z6" s="39"/>
      <c r="AA6" s="39"/>
      <c r="AB6" s="39"/>
    </row>
    <row r="7" spans="2:28" s="33" customFormat="1" ht="22.35" customHeight="1" x14ac:dyDescent="0.2">
      <c r="B7" s="126">
        <f t="shared" si="2"/>
        <v>4</v>
      </c>
      <c r="C7" s="133" t="s">
        <v>180</v>
      </c>
      <c r="D7" s="127" t="s">
        <v>206</v>
      </c>
      <c r="E7" s="128" t="s">
        <v>181</v>
      </c>
      <c r="F7" s="129">
        <f t="shared" si="3"/>
        <v>86559</v>
      </c>
      <c r="G7" s="130" t="str">
        <f>단가산출!CP226</f>
        <v>36,097</v>
      </c>
      <c r="H7" s="130" t="str">
        <f>단가산출!CQ226</f>
        <v>46,329</v>
      </c>
      <c r="I7" s="130" t="str">
        <f>단가산출!CR226</f>
        <v>4,133</v>
      </c>
      <c r="J7" s="131" t="s">
        <v>210</v>
      </c>
      <c r="Z7" s="39"/>
      <c r="AA7" s="39"/>
      <c r="AB7" s="39"/>
    </row>
    <row r="8" spans="2:28" s="33" customFormat="1" ht="22.35" customHeight="1" x14ac:dyDescent="0.2">
      <c r="B8" s="126">
        <f t="shared" si="2"/>
        <v>5</v>
      </c>
      <c r="C8" s="127" t="s">
        <v>180</v>
      </c>
      <c r="D8" s="127" t="s">
        <v>205</v>
      </c>
      <c r="E8" s="128" t="s">
        <v>181</v>
      </c>
      <c r="F8" s="129">
        <f t="shared" si="3"/>
        <v>80874</v>
      </c>
      <c r="G8" s="130" t="str">
        <f>단가산출!CP300</f>
        <v>32,796</v>
      </c>
      <c r="H8" s="130" t="str">
        <f>단가산출!CQ300</f>
        <v>43,945</v>
      </c>
      <c r="I8" s="130" t="str">
        <f>단가산출!CR300</f>
        <v>4,133</v>
      </c>
      <c r="J8" s="131" t="s">
        <v>209</v>
      </c>
      <c r="Z8" s="39"/>
      <c r="AA8" s="39"/>
      <c r="AB8" s="39"/>
    </row>
    <row r="9" spans="2:28" s="33" customFormat="1" ht="22.35" customHeight="1" x14ac:dyDescent="0.2">
      <c r="B9" s="126">
        <f t="shared" si="2"/>
        <v>6</v>
      </c>
      <c r="C9" s="127" t="s">
        <v>180</v>
      </c>
      <c r="D9" s="127" t="s">
        <v>212</v>
      </c>
      <c r="E9" s="128" t="s">
        <v>181</v>
      </c>
      <c r="F9" s="129">
        <f t="shared" ref="F9:F11" si="4">G9+H9+I9</f>
        <v>74272</v>
      </c>
      <c r="G9" s="130" t="str">
        <f>단가산출!CP374</f>
        <v>26,194</v>
      </c>
      <c r="H9" s="130" t="str">
        <f>단가산출!CQ374</f>
        <v>43,945</v>
      </c>
      <c r="I9" s="130" t="str">
        <f>단가산출!CR374</f>
        <v>4,133</v>
      </c>
      <c r="J9" s="131" t="s">
        <v>209</v>
      </c>
      <c r="Z9" s="39"/>
      <c r="AA9" s="39"/>
      <c r="AB9" s="39"/>
    </row>
    <row r="10" spans="2:28" s="33" customFormat="1" ht="22.35" customHeight="1" x14ac:dyDescent="0.2">
      <c r="B10" s="126">
        <f t="shared" ref="B10:B12" si="5">B9+1</f>
        <v>7</v>
      </c>
      <c r="C10" s="133" t="s">
        <v>180</v>
      </c>
      <c r="D10" s="127" t="s">
        <v>206</v>
      </c>
      <c r="E10" s="128" t="s">
        <v>181</v>
      </c>
      <c r="F10" s="129">
        <f t="shared" si="4"/>
        <v>84175</v>
      </c>
      <c r="G10" s="130" t="str">
        <f>단가산출!CP448</f>
        <v>36,097</v>
      </c>
      <c r="H10" s="130" t="str">
        <f>단가산출!CQ448</f>
        <v>43,945</v>
      </c>
      <c r="I10" s="130" t="str">
        <f>단가산출!CR448</f>
        <v>4,133</v>
      </c>
      <c r="J10" s="131" t="s">
        <v>211</v>
      </c>
      <c r="Z10" s="39"/>
      <c r="AA10" s="39"/>
      <c r="AB10" s="39"/>
    </row>
    <row r="11" spans="2:28" s="33" customFormat="1" ht="22.35" customHeight="1" x14ac:dyDescent="0.2">
      <c r="B11" s="126">
        <f t="shared" si="5"/>
        <v>8</v>
      </c>
      <c r="C11" s="127" t="s">
        <v>180</v>
      </c>
      <c r="D11" s="127" t="s">
        <v>205</v>
      </c>
      <c r="E11" s="128" t="s">
        <v>181</v>
      </c>
      <c r="F11" s="129">
        <f t="shared" si="4"/>
        <v>80874</v>
      </c>
      <c r="G11" s="130" t="str">
        <f>단가산출!CP522</f>
        <v>32,796</v>
      </c>
      <c r="H11" s="130" t="str">
        <f>단가산출!CQ522</f>
        <v>43,945</v>
      </c>
      <c r="I11" s="130" t="str">
        <f>단가산출!CR522</f>
        <v>4,133</v>
      </c>
      <c r="J11" s="131" t="s">
        <v>211</v>
      </c>
      <c r="Z11" s="39"/>
      <c r="AA11" s="39"/>
      <c r="AB11" s="39"/>
    </row>
    <row r="12" spans="2:28" s="33" customFormat="1" ht="22.35" customHeight="1" x14ac:dyDescent="0.2">
      <c r="B12" s="109">
        <f t="shared" si="5"/>
        <v>9</v>
      </c>
      <c r="C12" s="110" t="s">
        <v>180</v>
      </c>
      <c r="D12" s="110" t="s">
        <v>212</v>
      </c>
      <c r="E12" s="111" t="s">
        <v>181</v>
      </c>
      <c r="F12" s="112">
        <f t="shared" ref="F12" si="6">G12+H12+I12</f>
        <v>74272</v>
      </c>
      <c r="G12" s="113" t="str">
        <f>단가산출!CP596</f>
        <v>26,194</v>
      </c>
      <c r="H12" s="113" t="str">
        <f>단가산출!CQ596</f>
        <v>43,945</v>
      </c>
      <c r="I12" s="113" t="str">
        <f>단가산출!CR596</f>
        <v>4,133</v>
      </c>
      <c r="J12" s="114" t="s">
        <v>211</v>
      </c>
      <c r="Z12" s="39"/>
      <c r="AA12" s="39"/>
      <c r="AB12" s="39"/>
    </row>
  </sheetData>
  <mergeCells count="1">
    <mergeCell ref="B1:J2"/>
  </mergeCells>
  <phoneticPr fontId="3" type="noConversion"/>
  <pageMargins left="0.78740157480314965" right="7.874015748031496E-2" top="0.94488188976377963" bottom="0.59055118110236215" header="0.5" footer="0.5"/>
  <pageSetup paperSize="9" scale="8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G669"/>
  <sheetViews>
    <sheetView view="pageBreakPreview" zoomScale="115" zoomScaleNormal="100" zoomScaleSheetLayoutView="115" workbookViewId="0">
      <pane ySplit="3" topLeftCell="A4" activePane="bottomLeft" state="frozen"/>
      <selection pane="bottomLeft" activeCell="CT13" sqref="CT13"/>
    </sheetView>
  </sheetViews>
  <sheetFormatPr defaultRowHeight="12.75" x14ac:dyDescent="0.2"/>
  <cols>
    <col min="1" max="1" width="0.7109375" customWidth="1"/>
    <col min="2" max="92" width="1.140625" customWidth="1"/>
    <col min="93" max="96" width="9.7109375" customWidth="1"/>
    <col min="99" max="99" width="11.28515625" bestFit="1" customWidth="1"/>
    <col min="100" max="100" width="9.42578125" bestFit="1" customWidth="1"/>
  </cols>
  <sheetData>
    <row r="1" spans="2:137" ht="24.95" customHeight="1" x14ac:dyDescent="0.2">
      <c r="B1" s="191" t="s">
        <v>0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191"/>
      <c r="AV1" s="191"/>
      <c r="AW1" s="191"/>
      <c r="AX1" s="191"/>
      <c r="AY1" s="191"/>
      <c r="AZ1" s="191"/>
      <c r="BA1" s="191"/>
      <c r="BB1" s="191"/>
      <c r="BC1" s="191"/>
      <c r="BD1" s="191"/>
      <c r="BE1" s="191"/>
      <c r="BF1" s="191"/>
      <c r="BG1" s="191"/>
      <c r="BH1" s="191"/>
      <c r="BI1" s="191"/>
      <c r="BJ1" s="191"/>
      <c r="BK1" s="191"/>
      <c r="BL1" s="191"/>
      <c r="BM1" s="191"/>
      <c r="BN1" s="191"/>
      <c r="BO1" s="191"/>
      <c r="BP1" s="191"/>
      <c r="BQ1" s="191"/>
      <c r="BR1" s="191"/>
      <c r="BS1" s="191"/>
      <c r="BT1" s="191"/>
      <c r="BU1" s="191"/>
      <c r="BV1" s="191"/>
      <c r="BW1" s="191"/>
      <c r="BX1" s="191"/>
      <c r="BY1" s="191"/>
      <c r="BZ1" s="191"/>
      <c r="CA1" s="191"/>
      <c r="CB1" s="191"/>
      <c r="CC1" s="191"/>
      <c r="CD1" s="191"/>
      <c r="CE1" s="191"/>
      <c r="CF1" s="191"/>
      <c r="CG1" s="191"/>
      <c r="CH1" s="191"/>
      <c r="CI1" s="191"/>
      <c r="CJ1" s="191"/>
      <c r="CK1" s="191"/>
      <c r="CL1" s="191"/>
      <c r="CM1" s="191"/>
      <c r="CN1" s="191"/>
      <c r="CO1" s="191"/>
      <c r="CP1" s="191"/>
      <c r="CQ1" s="191"/>
      <c r="CR1" s="191"/>
    </row>
    <row r="2" spans="2:137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192"/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  <c r="BE2" s="192"/>
      <c r="BF2" s="192"/>
      <c r="BG2" s="192"/>
      <c r="BH2" s="192"/>
      <c r="BI2" s="192"/>
      <c r="BJ2" s="192"/>
      <c r="BK2" s="192"/>
      <c r="BL2" s="192"/>
      <c r="BM2" s="192"/>
      <c r="BN2" s="192"/>
      <c r="BO2" s="192"/>
      <c r="BP2" s="192"/>
      <c r="BQ2" s="192"/>
      <c r="BR2" s="192"/>
      <c r="BS2" s="192"/>
      <c r="BT2" s="192"/>
      <c r="BU2" s="192"/>
      <c r="BV2" s="192"/>
      <c r="BW2" s="192"/>
      <c r="BX2" s="192"/>
      <c r="BY2" s="192"/>
      <c r="BZ2" s="192"/>
      <c r="CA2" s="192"/>
      <c r="CB2" s="192"/>
      <c r="CC2" s="192"/>
      <c r="CD2" s="192"/>
      <c r="CE2" s="192"/>
      <c r="CF2" s="192"/>
      <c r="CG2" s="192"/>
      <c r="CH2" s="192"/>
      <c r="CI2" s="192"/>
      <c r="CJ2" s="192"/>
      <c r="CK2" s="192"/>
      <c r="CL2" s="192"/>
      <c r="CM2" s="192"/>
      <c r="CN2" s="192"/>
      <c r="CO2" s="192"/>
      <c r="CP2" s="192"/>
      <c r="CQ2" s="192"/>
      <c r="CR2" s="192"/>
    </row>
    <row r="3" spans="2:137" ht="27.95" customHeight="1" x14ac:dyDescent="0.2">
      <c r="B3" s="201" t="s">
        <v>1</v>
      </c>
      <c r="C3" s="202" t="s">
        <v>2</v>
      </c>
      <c r="D3" s="202" t="s">
        <v>3</v>
      </c>
      <c r="E3" s="202" t="s">
        <v>4</v>
      </c>
      <c r="F3" s="202" t="s">
        <v>5</v>
      </c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2"/>
      <c r="AV3" s="202"/>
      <c r="AW3" s="202"/>
      <c r="AX3" s="202"/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2"/>
      <c r="CB3" s="202"/>
      <c r="CC3" s="202"/>
      <c r="CD3" s="202"/>
      <c r="CE3" s="202"/>
      <c r="CF3" s="202"/>
      <c r="CG3" s="202"/>
      <c r="CH3" s="202"/>
      <c r="CI3" s="202"/>
      <c r="CJ3" s="202"/>
      <c r="CK3" s="202"/>
      <c r="CL3" s="202"/>
      <c r="CM3" s="202"/>
      <c r="CN3" s="202"/>
      <c r="CO3" s="1" t="s">
        <v>2</v>
      </c>
      <c r="CP3" s="1" t="s">
        <v>176</v>
      </c>
      <c r="CQ3" s="1" t="s">
        <v>177</v>
      </c>
      <c r="CR3" s="2" t="s">
        <v>5</v>
      </c>
    </row>
    <row r="4" spans="2:137" s="17" customFormat="1" ht="11.25" customHeight="1" x14ac:dyDescent="0.2">
      <c r="B4" s="20" t="s">
        <v>175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3">
        <f>CO76</f>
        <v>73172</v>
      </c>
      <c r="CP4" s="23" t="str">
        <f>CP76</f>
        <v>25,094</v>
      </c>
      <c r="CQ4" s="23" t="str">
        <f>CQ76</f>
        <v>43,945</v>
      </c>
      <c r="CR4" s="24" t="str">
        <f>CR76</f>
        <v>4,133</v>
      </c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3">
        <f>EC76</f>
        <v>73172</v>
      </c>
      <c r="ED4" s="23" t="str">
        <f>ED76</f>
        <v>25,094</v>
      </c>
      <c r="EE4" s="23" t="str">
        <f>EE76</f>
        <v>43,945</v>
      </c>
      <c r="EF4" s="24" t="str">
        <f>EF76</f>
        <v>4,133</v>
      </c>
      <c r="EG4" s="3"/>
    </row>
    <row r="5" spans="2:137" s="17" customFormat="1" ht="11.25" customHeight="1" x14ac:dyDescent="0.2">
      <c r="B5" s="25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6"/>
      <c r="CP5" s="26"/>
      <c r="CQ5" s="26"/>
      <c r="CR5" s="27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6"/>
      <c r="ED5" s="26"/>
      <c r="EE5" s="26"/>
      <c r="EF5" s="27"/>
      <c r="EG5" s="3"/>
    </row>
    <row r="6" spans="2:137" s="17" customFormat="1" ht="11.25" customHeight="1" x14ac:dyDescent="0.2">
      <c r="B6" s="25"/>
      <c r="C6" s="21"/>
      <c r="D6" s="21" t="s">
        <v>6</v>
      </c>
      <c r="E6" s="21"/>
      <c r="F6" s="21"/>
      <c r="G6" s="21" t="s">
        <v>4</v>
      </c>
      <c r="H6" s="21"/>
      <c r="I6" s="21"/>
      <c r="J6" s="21"/>
      <c r="K6" s="21"/>
      <c r="L6" s="21"/>
      <c r="M6" s="21"/>
      <c r="N6" s="21" t="s">
        <v>96</v>
      </c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6"/>
      <c r="CP6" s="26"/>
      <c r="CQ6" s="26"/>
      <c r="CR6" s="27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6"/>
      <c r="ED6" s="26"/>
      <c r="EE6" s="26"/>
      <c r="EF6" s="27"/>
      <c r="EG6" s="3"/>
    </row>
    <row r="7" spans="2:137" s="17" customFormat="1" ht="11.25" customHeight="1" x14ac:dyDescent="0.2">
      <c r="B7" s="25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6"/>
      <c r="CP7" s="26"/>
      <c r="CQ7" s="26"/>
      <c r="CR7" s="27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6"/>
      <c r="ED7" s="26"/>
      <c r="EE7" s="26"/>
      <c r="EF7" s="27"/>
      <c r="EG7" s="3"/>
    </row>
    <row r="8" spans="2:137" s="17" customFormat="1" ht="11.25" customHeight="1" x14ac:dyDescent="0.2">
      <c r="B8" s="25"/>
      <c r="C8" s="21"/>
      <c r="D8" s="21"/>
      <c r="E8" s="21"/>
      <c r="F8" s="21"/>
      <c r="G8" s="21" t="s">
        <v>29</v>
      </c>
      <c r="H8" s="21" t="s">
        <v>56</v>
      </c>
      <c r="I8" s="21"/>
      <c r="J8" s="21"/>
      <c r="K8" s="21"/>
      <c r="L8" s="21"/>
      <c r="M8" s="21" t="s">
        <v>97</v>
      </c>
      <c r="N8" s="21"/>
      <c r="O8" s="21"/>
      <c r="P8" s="21"/>
      <c r="Q8" s="21"/>
      <c r="R8" s="21" t="s">
        <v>57</v>
      </c>
      <c r="S8" s="21"/>
      <c r="T8" s="21"/>
      <c r="U8" s="21"/>
      <c r="V8" s="21"/>
      <c r="W8" s="21" t="s">
        <v>59</v>
      </c>
      <c r="X8" s="21"/>
      <c r="Y8" s="21"/>
      <c r="Z8" s="21"/>
      <c r="AA8" s="21"/>
      <c r="AB8" s="115" t="s">
        <v>191</v>
      </c>
      <c r="AC8" s="21"/>
      <c r="AD8" s="21" t="s">
        <v>32</v>
      </c>
      <c r="AE8" s="21"/>
      <c r="AF8" s="21" t="s">
        <v>30</v>
      </c>
      <c r="AG8" s="21"/>
      <c r="AH8" s="21"/>
      <c r="AI8" s="21"/>
      <c r="AJ8" s="21"/>
      <c r="AK8" s="21"/>
      <c r="AL8" s="21" t="s">
        <v>190</v>
      </c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6"/>
      <c r="CP8" s="26"/>
      <c r="CQ8" s="26"/>
      <c r="CR8" s="27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6"/>
      <c r="ED8" s="26"/>
      <c r="EE8" s="26"/>
      <c r="EF8" s="27"/>
      <c r="EG8" s="3"/>
    </row>
    <row r="9" spans="2:137" s="17" customFormat="1" ht="11.25" customHeight="1" x14ac:dyDescent="0.2">
      <c r="B9" s="25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6"/>
      <c r="CP9" s="26"/>
      <c r="CQ9" s="26"/>
      <c r="CR9" s="27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6"/>
      <c r="ED9" s="26"/>
      <c r="EE9" s="26"/>
      <c r="EF9" s="27"/>
      <c r="EG9" s="3"/>
    </row>
    <row r="10" spans="2:137" s="17" customFormat="1" ht="11.25" customHeight="1" x14ac:dyDescent="0.2">
      <c r="B10" s="25"/>
      <c r="C10" s="21"/>
      <c r="D10" s="21"/>
      <c r="E10" s="21"/>
      <c r="F10" s="21"/>
      <c r="G10" s="21" t="s">
        <v>214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 t="s">
        <v>215</v>
      </c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 t="str">
        <f>TEXT(자재단가!R6,"#,##0.#######")</f>
        <v>419,160.</v>
      </c>
      <c r="AQ10" s="21"/>
      <c r="AR10" s="21"/>
      <c r="AS10" s="21"/>
      <c r="AT10" s="21"/>
      <c r="AU10" s="21"/>
      <c r="AV10" s="21"/>
      <c r="AW10" s="21"/>
      <c r="AX10" s="21"/>
      <c r="AY10" s="21"/>
      <c r="AZ10" s="21" t="s">
        <v>15</v>
      </c>
      <c r="BA10" s="21"/>
      <c r="BB10" s="21"/>
      <c r="BC10" s="21" t="str">
        <f>TEXT(1.05,"#,##0.#######")</f>
        <v>1.05</v>
      </c>
      <c r="BD10" s="21"/>
      <c r="BE10" s="21"/>
      <c r="BF10" s="21"/>
      <c r="BG10" s="21" t="s">
        <v>17</v>
      </c>
      <c r="BH10" s="21"/>
      <c r="BI10" s="21"/>
      <c r="BJ10" s="21" t="s">
        <v>12</v>
      </c>
      <c r="BK10" s="21"/>
      <c r="BL10" s="21" t="str">
        <f>TEXT(10,"#,##0.#######")</f>
        <v>10.</v>
      </c>
      <c r="BM10" s="21"/>
      <c r="BN10" s="21" t="s">
        <v>43</v>
      </c>
      <c r="BO10" s="21"/>
      <c r="BP10" s="21"/>
      <c r="BQ10" s="21" t="s">
        <v>15</v>
      </c>
      <c r="BR10" s="21"/>
      <c r="BS10" s="21"/>
      <c r="BT10" s="21" t="str">
        <f>TEXT(AB8,"#,##0.#######")</f>
        <v>50.</v>
      </c>
      <c r="BU10" s="21"/>
      <c r="BV10" s="21" t="s">
        <v>32</v>
      </c>
      <c r="BW10" s="21"/>
      <c r="BX10" s="21" t="s">
        <v>11</v>
      </c>
      <c r="BY10" s="21"/>
      <c r="BZ10" s="21" t="str">
        <f>TEXT(TRUNC(AP10*BC10/BL10*(BT10*(1/100)),1),"#,##0.#######")</f>
        <v>22,005.9</v>
      </c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6"/>
      <c r="CP10" s="26"/>
      <c r="CQ10" s="26"/>
      <c r="CR10" s="27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6"/>
      <c r="ED10" s="26"/>
      <c r="EE10" s="26"/>
      <c r="EF10" s="27"/>
      <c r="EG10" s="3"/>
    </row>
    <row r="11" spans="2:137" s="108" customFormat="1" ht="11.25" customHeight="1" x14ac:dyDescent="0.2">
      <c r="B11" s="2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26"/>
      <c r="CP11" s="26"/>
      <c r="CQ11" s="26"/>
      <c r="CR11" s="27"/>
      <c r="CS11" s="106"/>
      <c r="CT11" s="106"/>
      <c r="CU11" s="106"/>
      <c r="CV11" s="106"/>
      <c r="CW11" s="106"/>
      <c r="CX11" s="106"/>
      <c r="CY11" s="106"/>
      <c r="CZ11" s="106"/>
      <c r="DA11" s="106"/>
      <c r="DB11" s="106"/>
      <c r="DC11" s="106"/>
      <c r="DD11" s="106"/>
      <c r="DE11" s="106"/>
      <c r="DF11" s="106"/>
      <c r="DG11" s="106"/>
      <c r="DH11" s="106"/>
      <c r="DI11" s="106"/>
      <c r="DJ11" s="106"/>
      <c r="DK11" s="106"/>
      <c r="DL11" s="106"/>
      <c r="DM11" s="106"/>
      <c r="DN11" s="106"/>
      <c r="DO11" s="106"/>
      <c r="DP11" s="106"/>
      <c r="DQ11" s="106"/>
      <c r="DR11" s="106"/>
      <c r="DS11" s="106"/>
      <c r="DT11" s="106"/>
      <c r="DU11" s="106"/>
      <c r="DV11" s="106"/>
      <c r="DW11" s="106"/>
      <c r="DX11" s="106"/>
      <c r="DY11" s="106"/>
      <c r="DZ11" s="106"/>
      <c r="EA11" s="106"/>
      <c r="EB11" s="106"/>
      <c r="EC11" s="26"/>
      <c r="ED11" s="26"/>
      <c r="EE11" s="26"/>
      <c r="EF11" s="27"/>
      <c r="EG11" s="107"/>
    </row>
    <row r="12" spans="2:137" s="108" customFormat="1" ht="11.25" customHeight="1" x14ac:dyDescent="0.2">
      <c r="B12" s="25"/>
      <c r="C12" s="105"/>
      <c r="D12" s="105"/>
      <c r="E12" s="105"/>
      <c r="F12" s="105"/>
      <c r="G12" s="105" t="s">
        <v>219</v>
      </c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 t="s">
        <v>221</v>
      </c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 t="str">
        <f>TEXT(자재단가!R5,"#,##0.#######")</f>
        <v>1,250.</v>
      </c>
      <c r="AK12" s="105"/>
      <c r="AL12" s="105"/>
      <c r="AM12" s="105"/>
      <c r="AN12" s="105"/>
      <c r="AO12" s="105"/>
      <c r="AP12" s="105"/>
      <c r="AQ12" s="105"/>
      <c r="AR12" s="105" t="s">
        <v>15</v>
      </c>
      <c r="AS12" s="105"/>
      <c r="AT12" s="105"/>
      <c r="AU12" s="105" t="str">
        <f>TEXT(1.03,"#,##0.#######")</f>
        <v>1.03</v>
      </c>
      <c r="AV12" s="105"/>
      <c r="AW12" s="105"/>
      <c r="AX12" s="105"/>
      <c r="AY12" s="105" t="s">
        <v>33</v>
      </c>
      <c r="AZ12" s="105"/>
      <c r="BA12" s="105"/>
      <c r="BB12" s="105" t="s">
        <v>12</v>
      </c>
      <c r="BC12" s="105"/>
      <c r="BD12" s="105" t="str">
        <f>TEXT(10,"#,##0.#######")</f>
        <v>10.</v>
      </c>
      <c r="BE12" s="105"/>
      <c r="BF12" s="105" t="s">
        <v>43</v>
      </c>
      <c r="BG12" s="105"/>
      <c r="BH12" s="105"/>
      <c r="BI12" s="105" t="s">
        <v>11</v>
      </c>
      <c r="BJ12" s="105"/>
      <c r="BK12" s="105" t="str">
        <f>TEXT(TRUNC(AJ12*AU12/BD12,1),"#,##0.#######")</f>
        <v>128.7</v>
      </c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26"/>
      <c r="CP12" s="26"/>
      <c r="CQ12" s="26"/>
      <c r="CR12" s="27"/>
      <c r="CS12" s="106"/>
      <c r="CT12" s="106"/>
      <c r="CU12" s="106"/>
      <c r="CV12" s="106"/>
      <c r="CW12" s="106"/>
      <c r="CX12" s="106"/>
      <c r="CY12" s="106"/>
      <c r="CZ12" s="106"/>
      <c r="DA12" s="106"/>
      <c r="DB12" s="106"/>
      <c r="DC12" s="106"/>
      <c r="DD12" s="106"/>
      <c r="DE12" s="106"/>
      <c r="DF12" s="106"/>
      <c r="DG12" s="106"/>
      <c r="DH12" s="106"/>
      <c r="DI12" s="106"/>
      <c r="DJ12" s="106"/>
      <c r="DK12" s="106"/>
      <c r="DL12" s="106"/>
      <c r="DM12" s="106"/>
      <c r="DN12" s="106"/>
      <c r="DO12" s="106"/>
      <c r="DP12" s="106"/>
      <c r="DQ12" s="106"/>
      <c r="DR12" s="106"/>
      <c r="DS12" s="106"/>
      <c r="DT12" s="106"/>
      <c r="DU12" s="106"/>
      <c r="DV12" s="106"/>
      <c r="DW12" s="106"/>
      <c r="DX12" s="106"/>
      <c r="DY12" s="106"/>
      <c r="DZ12" s="106"/>
      <c r="EA12" s="106"/>
      <c r="EB12" s="106"/>
      <c r="EC12" s="26"/>
      <c r="ED12" s="26"/>
      <c r="EE12" s="26"/>
      <c r="EF12" s="27"/>
      <c r="EG12" s="107"/>
    </row>
    <row r="13" spans="2:137" s="17" customFormat="1" ht="11.25" customHeight="1" x14ac:dyDescent="0.2">
      <c r="B13" s="25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6"/>
      <c r="CP13" s="26"/>
      <c r="CQ13" s="26"/>
      <c r="CR13" s="27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6"/>
      <c r="ED13" s="26"/>
      <c r="EE13" s="26"/>
      <c r="EF13" s="27"/>
      <c r="EG13" s="3"/>
    </row>
    <row r="14" spans="2:137" s="17" customFormat="1" ht="11.25" customHeight="1" x14ac:dyDescent="0.2">
      <c r="B14" s="25"/>
      <c r="C14" s="21"/>
      <c r="D14" s="21"/>
      <c r="E14" s="21"/>
      <c r="F14" s="21"/>
      <c r="G14" s="21" t="s">
        <v>53</v>
      </c>
      <c r="H14" s="21"/>
      <c r="I14" s="21"/>
      <c r="J14" s="21"/>
      <c r="K14" s="21"/>
      <c r="L14" s="21"/>
      <c r="M14" s="21"/>
      <c r="N14" s="21"/>
      <c r="O14" s="21"/>
      <c r="P14" s="21" t="s">
        <v>9</v>
      </c>
      <c r="Q14" s="21"/>
      <c r="R14" s="21"/>
      <c r="S14" s="21" t="str">
        <f>TEXT(TRUNC(BZ10+BK12,1),"#,##0.#######")</f>
        <v>22,134.6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6"/>
      <c r="CP14" s="26" t="str">
        <f>S14</f>
        <v>22,134.6</v>
      </c>
      <c r="CQ14" s="26"/>
      <c r="CR14" s="27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6"/>
      <c r="ED14" s="26" t="str">
        <f>S14</f>
        <v>22,134.6</v>
      </c>
      <c r="EE14" s="26"/>
      <c r="EF14" s="27"/>
      <c r="EG14" s="3"/>
    </row>
    <row r="15" spans="2:137" s="17" customFormat="1" ht="11.25" customHeight="1" x14ac:dyDescent="0.2">
      <c r="B15" s="25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6"/>
      <c r="CP15" s="26"/>
      <c r="CQ15" s="26"/>
      <c r="CR15" s="27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6"/>
      <c r="ED15" s="26"/>
      <c r="EE15" s="26"/>
      <c r="EF15" s="27"/>
      <c r="EG15" s="3"/>
    </row>
    <row r="16" spans="2:137" s="17" customFormat="1" ht="11.25" customHeight="1" x14ac:dyDescent="0.2">
      <c r="B16" s="25"/>
      <c r="C16" s="21"/>
      <c r="D16" s="21" t="s">
        <v>22</v>
      </c>
      <c r="E16" s="21"/>
      <c r="F16" s="21"/>
      <c r="G16" s="21" t="s">
        <v>52</v>
      </c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6"/>
      <c r="CP16" s="26"/>
      <c r="CQ16" s="26"/>
      <c r="CR16" s="27"/>
      <c r="CS16" s="22"/>
      <c r="CT16" s="22"/>
      <c r="CU16" s="22"/>
      <c r="CV16" s="22"/>
      <c r="CW16" s="22"/>
      <c r="CX16" s="22"/>
      <c r="CY16" s="22"/>
      <c r="CZ16" s="22"/>
      <c r="DA16" s="22"/>
      <c r="DB16" s="22"/>
      <c r="DC16" s="22"/>
      <c r="DD16" s="22"/>
      <c r="DE16" s="22"/>
      <c r="DF16" s="22"/>
      <c r="DG16" s="22"/>
      <c r="DH16" s="22"/>
      <c r="DI16" s="22"/>
      <c r="DJ16" s="22"/>
      <c r="DK16" s="22"/>
      <c r="DL16" s="22"/>
      <c r="DM16" s="22"/>
      <c r="DN16" s="22"/>
      <c r="DO16" s="22"/>
      <c r="DP16" s="22"/>
      <c r="DQ16" s="22"/>
      <c r="DR16" s="22"/>
      <c r="DS16" s="22"/>
      <c r="DT16" s="22"/>
      <c r="DU16" s="22"/>
      <c r="DV16" s="22"/>
      <c r="DW16" s="22"/>
      <c r="DX16" s="22"/>
      <c r="DY16" s="22"/>
      <c r="DZ16" s="22"/>
      <c r="EA16" s="22"/>
      <c r="EB16" s="22"/>
      <c r="EC16" s="26"/>
      <c r="ED16" s="26"/>
      <c r="EE16" s="26"/>
      <c r="EF16" s="27"/>
      <c r="EG16" s="3"/>
    </row>
    <row r="17" spans="2:137" s="17" customFormat="1" ht="11.25" customHeight="1" x14ac:dyDescent="0.2">
      <c r="B17" s="25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6"/>
      <c r="CP17" s="26"/>
      <c r="CQ17" s="26"/>
      <c r="CR17" s="27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6"/>
      <c r="ED17" s="26"/>
      <c r="EE17" s="26"/>
      <c r="EF17" s="27"/>
      <c r="EG17" s="3"/>
    </row>
    <row r="18" spans="2:137" s="17" customFormat="1" ht="11.25" customHeight="1" x14ac:dyDescent="0.2">
      <c r="B18" s="25"/>
      <c r="C18" s="21"/>
      <c r="D18" s="21"/>
      <c r="E18" s="21" t="s">
        <v>36</v>
      </c>
      <c r="F18" s="21"/>
      <c r="G18" s="21" t="s">
        <v>37</v>
      </c>
      <c r="H18" s="21"/>
      <c r="I18" s="21" t="s">
        <v>38</v>
      </c>
      <c r="J18" s="21"/>
      <c r="K18" s="21"/>
      <c r="L18" s="21" t="s">
        <v>51</v>
      </c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6"/>
      <c r="CP18" s="26"/>
      <c r="CQ18" s="26"/>
      <c r="CR18" s="27"/>
      <c r="CS18" s="22"/>
      <c r="CT18" s="22"/>
      <c r="CU18" s="22"/>
      <c r="CV18" s="22"/>
      <c r="CW18" s="22"/>
      <c r="CX18" s="22"/>
      <c r="CY18" s="22"/>
      <c r="CZ18" s="22"/>
      <c r="DA18" s="22"/>
      <c r="DB18" s="22"/>
      <c r="DC18" s="22"/>
      <c r="DD18" s="22"/>
      <c r="DE18" s="22"/>
      <c r="DF18" s="22"/>
      <c r="DG18" s="22"/>
      <c r="DH18" s="22"/>
      <c r="DI18" s="22"/>
      <c r="DJ18" s="22"/>
      <c r="DK18" s="22"/>
      <c r="DL18" s="22"/>
      <c r="DM18" s="22"/>
      <c r="DN18" s="22"/>
      <c r="DO18" s="22"/>
      <c r="DP18" s="22"/>
      <c r="DQ18" s="22"/>
      <c r="DR18" s="22"/>
      <c r="DS18" s="22"/>
      <c r="DT18" s="22"/>
      <c r="DU18" s="22"/>
      <c r="DV18" s="22"/>
      <c r="DW18" s="22"/>
      <c r="DX18" s="22"/>
      <c r="DY18" s="22"/>
      <c r="DZ18" s="22"/>
      <c r="EA18" s="22"/>
      <c r="EB18" s="22"/>
      <c r="EC18" s="26"/>
      <c r="ED18" s="26"/>
      <c r="EE18" s="26"/>
      <c r="EF18" s="27"/>
      <c r="EG18" s="3"/>
    </row>
    <row r="19" spans="2:137" s="17" customFormat="1" ht="11.25" customHeight="1" x14ac:dyDescent="0.2">
      <c r="B19" s="25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6"/>
      <c r="CP19" s="26"/>
      <c r="CQ19" s="26"/>
      <c r="CR19" s="27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6"/>
      <c r="ED19" s="26"/>
      <c r="EE19" s="26"/>
      <c r="EF19" s="27"/>
      <c r="EG19" s="3"/>
    </row>
    <row r="20" spans="2:137" s="17" customFormat="1" ht="11.25" customHeight="1" x14ac:dyDescent="0.2">
      <c r="B20" s="25"/>
      <c r="C20" s="21"/>
      <c r="D20" s="21"/>
      <c r="E20" s="21"/>
      <c r="F20" s="21"/>
      <c r="G20" s="21" t="s">
        <v>223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 t="s">
        <v>9</v>
      </c>
      <c r="S20" s="21"/>
      <c r="T20" s="21" t="str">
        <f>TEXT(노임단가!L6,"#,##0")</f>
        <v>189,303</v>
      </c>
      <c r="U20" s="21"/>
      <c r="V20" s="21"/>
      <c r="W20" s="21"/>
      <c r="X20" s="21"/>
      <c r="Y20" s="21"/>
      <c r="Z20" s="21"/>
      <c r="AA20" s="21"/>
      <c r="AB20" s="21"/>
      <c r="AC20" s="21"/>
      <c r="AD20" s="21" t="s">
        <v>15</v>
      </c>
      <c r="AE20" s="21"/>
      <c r="AF20" s="21"/>
      <c r="AG20" s="21" t="str">
        <f>TEXT(0.73,"#,##0.#######")</f>
        <v>0.73</v>
      </c>
      <c r="AH20" s="21"/>
      <c r="AI20" s="21"/>
      <c r="AJ20" s="21"/>
      <c r="AK20" s="21" t="s">
        <v>38</v>
      </c>
      <c r="AL20" s="21"/>
      <c r="AM20" s="21"/>
      <c r="AN20" s="21" t="s">
        <v>12</v>
      </c>
      <c r="AO20" s="21"/>
      <c r="AP20" s="21" t="str">
        <f>TEXT(10,"#,##0.#######")</f>
        <v>10.</v>
      </c>
      <c r="AQ20" s="21"/>
      <c r="AR20" s="21" t="s">
        <v>43</v>
      </c>
      <c r="AS20" s="21"/>
      <c r="AT20" s="21"/>
      <c r="AU20" s="21" t="s">
        <v>11</v>
      </c>
      <c r="AV20" s="21"/>
      <c r="AW20" s="21" t="str">
        <f>TEXT(TRUNC(T20*AG20/AP20,1),"#,##0.#######")</f>
        <v>13,819.1</v>
      </c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6"/>
      <c r="CP20" s="26"/>
      <c r="CQ20" s="26"/>
      <c r="CR20" s="27"/>
      <c r="CS20" s="22"/>
      <c r="CT20" s="22"/>
      <c r="CU20" s="22"/>
      <c r="CV20" s="22"/>
      <c r="CW20" s="22"/>
      <c r="CX20" s="22"/>
      <c r="CY20" s="22"/>
      <c r="CZ20" s="22"/>
      <c r="DA20" s="22"/>
      <c r="DB20" s="22"/>
      <c r="DC20" s="22"/>
      <c r="DD20" s="22"/>
      <c r="DE20" s="22"/>
      <c r="DF20" s="22"/>
      <c r="DG20" s="22"/>
      <c r="DH20" s="22"/>
      <c r="DI20" s="22"/>
      <c r="DJ20" s="22"/>
      <c r="DK20" s="22"/>
      <c r="DL20" s="22"/>
      <c r="DM20" s="22"/>
      <c r="DN20" s="22"/>
      <c r="DO20" s="22"/>
      <c r="DP20" s="22"/>
      <c r="DQ20" s="22"/>
      <c r="DR20" s="22"/>
      <c r="DS20" s="22"/>
      <c r="DT20" s="22"/>
      <c r="DU20" s="22"/>
      <c r="DV20" s="22"/>
      <c r="DW20" s="22"/>
      <c r="DX20" s="22"/>
      <c r="DY20" s="22"/>
      <c r="DZ20" s="22"/>
      <c r="EA20" s="22"/>
      <c r="EB20" s="22"/>
      <c r="EC20" s="26"/>
      <c r="ED20" s="26"/>
      <c r="EE20" s="26"/>
      <c r="EF20" s="27"/>
      <c r="EG20" s="3"/>
    </row>
    <row r="21" spans="2:137" s="17" customFormat="1" ht="11.25" customHeight="1" x14ac:dyDescent="0.2">
      <c r="B21" s="25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6"/>
      <c r="CP21" s="26"/>
      <c r="CQ21" s="26"/>
      <c r="CR21" s="27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6"/>
      <c r="ED21" s="26"/>
      <c r="EE21" s="26"/>
      <c r="EF21" s="27"/>
      <c r="EG21" s="3"/>
    </row>
    <row r="22" spans="2:137" s="17" customFormat="1" ht="11.25" customHeight="1" x14ac:dyDescent="0.2">
      <c r="B22" s="25"/>
      <c r="C22" s="21"/>
      <c r="D22" s="21"/>
      <c r="E22" s="21"/>
      <c r="F22" s="21"/>
      <c r="G22" s="21" t="s">
        <v>39</v>
      </c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 t="s">
        <v>9</v>
      </c>
      <c r="S22" s="21"/>
      <c r="T22" s="21"/>
      <c r="U22" s="21" t="str">
        <f>TEXT(노임단가!L5,"#,##0")</f>
        <v>109,819</v>
      </c>
      <c r="V22" s="21"/>
      <c r="W22" s="21"/>
      <c r="X22" s="21"/>
      <c r="Y22" s="21"/>
      <c r="Z22" s="21"/>
      <c r="AA22" s="21"/>
      <c r="AB22" s="21"/>
      <c r="AC22" s="21"/>
      <c r="AD22" s="21"/>
      <c r="AE22" s="21" t="s">
        <v>15</v>
      </c>
      <c r="AF22" s="21"/>
      <c r="AG22" s="21"/>
      <c r="AH22" s="21" t="str">
        <f>TEXT(0.38,"#,##0.#######")</f>
        <v>0.38</v>
      </c>
      <c r="AI22" s="21"/>
      <c r="AJ22" s="21"/>
      <c r="AK22" s="21"/>
      <c r="AL22" s="21" t="s">
        <v>38</v>
      </c>
      <c r="AM22" s="21"/>
      <c r="AN22" s="21"/>
      <c r="AO22" s="21" t="s">
        <v>12</v>
      </c>
      <c r="AP22" s="21"/>
      <c r="AQ22" s="21" t="str">
        <f>TEXT(10,"#,##0.#######")</f>
        <v>10.</v>
      </c>
      <c r="AR22" s="21"/>
      <c r="AS22" s="21" t="s">
        <v>43</v>
      </c>
      <c r="AT22" s="21"/>
      <c r="AU22" s="21"/>
      <c r="AV22" s="21" t="s">
        <v>11</v>
      </c>
      <c r="AW22" s="21"/>
      <c r="AX22" s="21" t="str">
        <f>TEXT(TRUNC(U22*AH22/AQ22,1),"#,##0.#######")</f>
        <v>4,173.1</v>
      </c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6"/>
      <c r="CP22" s="26"/>
      <c r="CQ22" s="26"/>
      <c r="CR22" s="27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6"/>
      <c r="ED22" s="26"/>
      <c r="EE22" s="26"/>
      <c r="EF22" s="27"/>
      <c r="EG22" s="3"/>
    </row>
    <row r="23" spans="2:137" s="17" customFormat="1" ht="11.25" customHeight="1" x14ac:dyDescent="0.2">
      <c r="B23" s="25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6"/>
      <c r="CP23" s="26"/>
      <c r="CQ23" s="26"/>
      <c r="CR23" s="27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6"/>
      <c r="ED23" s="26"/>
      <c r="EE23" s="26"/>
      <c r="EF23" s="27"/>
      <c r="EG23" s="3"/>
    </row>
    <row r="24" spans="2:137" s="17" customFormat="1" ht="11.25" customHeight="1" x14ac:dyDescent="0.2">
      <c r="B24" s="25"/>
      <c r="C24" s="21"/>
      <c r="D24" s="21"/>
      <c r="E24" s="21"/>
      <c r="F24" s="21"/>
      <c r="G24" s="21" t="s">
        <v>40</v>
      </c>
      <c r="H24" s="21"/>
      <c r="I24" s="21"/>
      <c r="J24" s="21"/>
      <c r="K24" s="21"/>
      <c r="L24" s="21"/>
      <c r="M24" s="21"/>
      <c r="N24" s="21"/>
      <c r="O24" s="21"/>
      <c r="P24" s="21" t="s">
        <v>9</v>
      </c>
      <c r="Q24" s="21"/>
      <c r="R24" s="21" t="str">
        <f>TEXT(TRUNC(AW20+AX22,1),"#,##0.#######")</f>
        <v>17,992.2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6"/>
      <c r="CP24" s="26"/>
      <c r="CQ24" s="26" t="str">
        <f>R24</f>
        <v>17,992.2</v>
      </c>
      <c r="CR24" s="27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6"/>
      <c r="ED24" s="26"/>
      <c r="EE24" s="26" t="str">
        <f>R24</f>
        <v>17,992.2</v>
      </c>
      <c r="EF24" s="27"/>
      <c r="EG24" s="3"/>
    </row>
    <row r="25" spans="2:137" s="17" customFormat="1" ht="11.25" customHeight="1" x14ac:dyDescent="0.2">
      <c r="B25" s="25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6"/>
      <c r="CP25" s="26"/>
      <c r="CQ25" s="26"/>
      <c r="CR25" s="27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6"/>
      <c r="ED25" s="26"/>
      <c r="EE25" s="26"/>
      <c r="EF25" s="27"/>
      <c r="EG25" s="3"/>
    </row>
    <row r="26" spans="2:137" s="17" customFormat="1" ht="11.25" customHeight="1" x14ac:dyDescent="0.2">
      <c r="B26" s="25"/>
      <c r="C26" s="21"/>
      <c r="D26" s="21"/>
      <c r="E26" s="21"/>
      <c r="F26" s="21"/>
      <c r="G26" s="21" t="s">
        <v>48</v>
      </c>
      <c r="H26" s="21"/>
      <c r="I26" s="21"/>
      <c r="J26" s="21"/>
      <c r="K26" s="21"/>
      <c r="L26" s="21"/>
      <c r="M26" s="21"/>
      <c r="N26" s="21"/>
      <c r="O26" s="21"/>
      <c r="P26" s="21" t="s">
        <v>24</v>
      </c>
      <c r="Q26" s="21"/>
      <c r="R26" s="21"/>
      <c r="S26" s="21" t="s">
        <v>49</v>
      </c>
      <c r="T26" s="21"/>
      <c r="U26" s="21"/>
      <c r="V26" s="21"/>
      <c r="W26" s="21"/>
      <c r="X26" s="21"/>
      <c r="Y26" s="21" t="s">
        <v>13</v>
      </c>
      <c r="Z26" s="21" t="s">
        <v>100</v>
      </c>
      <c r="AA26" s="21"/>
      <c r="AB26" s="21"/>
      <c r="AC26" s="21"/>
      <c r="AD26" s="21"/>
      <c r="AE26" s="21"/>
      <c r="AF26" s="21"/>
      <c r="AG26" s="21"/>
      <c r="AH26" s="21" t="s">
        <v>14</v>
      </c>
      <c r="AI26" s="21"/>
      <c r="AJ26" s="21" t="s">
        <v>13</v>
      </c>
      <c r="AK26" s="21" t="s">
        <v>44</v>
      </c>
      <c r="AL26" s="21"/>
      <c r="AM26" s="21"/>
      <c r="AN26" s="21"/>
      <c r="AO26" s="21"/>
      <c r="AP26" s="21"/>
      <c r="AQ26" s="21"/>
      <c r="AR26" s="21"/>
      <c r="AS26" s="21"/>
      <c r="AT26" s="21" t="s">
        <v>101</v>
      </c>
      <c r="AU26" s="21"/>
      <c r="AV26" s="21"/>
      <c r="AW26" s="21" t="s">
        <v>32</v>
      </c>
      <c r="AX26" s="21" t="s">
        <v>14</v>
      </c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6"/>
      <c r="CP26" s="26"/>
      <c r="CQ26" s="26"/>
      <c r="CR26" s="27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6"/>
      <c r="ED26" s="26"/>
      <c r="EE26" s="26"/>
      <c r="EF26" s="27"/>
      <c r="EG26" s="3"/>
    </row>
    <row r="27" spans="2:137" s="17" customFormat="1" ht="11.25" customHeight="1" x14ac:dyDescent="0.2">
      <c r="B27" s="25"/>
      <c r="C27" s="21"/>
      <c r="D27" s="21"/>
      <c r="E27" s="21"/>
      <c r="F27" s="21"/>
      <c r="G27" s="21"/>
      <c r="H27" s="21" t="str">
        <f>R24</f>
        <v>17,992.2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 t="s">
        <v>15</v>
      </c>
      <c r="T27" s="21"/>
      <c r="U27" s="21"/>
      <c r="V27" s="21" t="str">
        <f>TEXT(1.5,"#,##0.#######")</f>
        <v>1.5</v>
      </c>
      <c r="W27" s="21"/>
      <c r="X27" s="21"/>
      <c r="Y27" s="21" t="s">
        <v>32</v>
      </c>
      <c r="Z27" s="21"/>
      <c r="AA27" s="21" t="s">
        <v>11</v>
      </c>
      <c r="AB27" s="21"/>
      <c r="AC27" s="21" t="str">
        <f>TEXT(TRUNC(R24*(V27*(1/100)),1),"#,##0.#")</f>
        <v>269.8</v>
      </c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6">
        <f>CQ27+CP27+CR27</f>
        <v>269.8</v>
      </c>
      <c r="CP27" s="26" t="str">
        <f>AC27</f>
        <v>269.8</v>
      </c>
      <c r="CQ27" s="26"/>
      <c r="CR27" s="27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6">
        <f>EE27+ED27+EF27</f>
        <v>269.8</v>
      </c>
      <c r="ED27" s="26" t="str">
        <f>AC27</f>
        <v>269.8</v>
      </c>
      <c r="EE27" s="26"/>
      <c r="EF27" s="27"/>
      <c r="EG27" s="3"/>
    </row>
    <row r="28" spans="2:137" s="17" customFormat="1" ht="11.25" customHeight="1" x14ac:dyDescent="0.2">
      <c r="B28" s="25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6"/>
      <c r="CP28" s="26"/>
      <c r="CQ28" s="26"/>
      <c r="CR28" s="27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6"/>
      <c r="ED28" s="26"/>
      <c r="EE28" s="26"/>
      <c r="EF28" s="27"/>
      <c r="EG28" s="3"/>
    </row>
    <row r="29" spans="2:137" s="17" customFormat="1" ht="11.25" customHeight="1" x14ac:dyDescent="0.2">
      <c r="B29" s="25"/>
      <c r="C29" s="21"/>
      <c r="D29" s="21"/>
      <c r="E29" s="21" t="s">
        <v>41</v>
      </c>
      <c r="F29" s="21"/>
      <c r="G29" s="21" t="s">
        <v>37</v>
      </c>
      <c r="H29" s="21"/>
      <c r="I29" s="21" t="s">
        <v>7</v>
      </c>
      <c r="J29" s="21"/>
      <c r="K29" s="21"/>
      <c r="L29" s="21" t="s">
        <v>8</v>
      </c>
      <c r="M29" s="21"/>
      <c r="N29" s="21"/>
      <c r="O29" s="21" t="s">
        <v>9</v>
      </c>
      <c r="P29" s="21"/>
      <c r="Q29" s="21" t="s">
        <v>10</v>
      </c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 t="s">
        <v>54</v>
      </c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6"/>
      <c r="CP29" s="26"/>
      <c r="CQ29" s="26"/>
      <c r="CR29" s="27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6"/>
      <c r="ED29" s="26"/>
      <c r="EE29" s="26"/>
      <c r="EF29" s="27"/>
      <c r="EG29" s="3"/>
    </row>
    <row r="30" spans="2:137" s="17" customFormat="1" ht="11.25" customHeight="1" x14ac:dyDescent="0.2">
      <c r="B30" s="25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6"/>
      <c r="CP30" s="26"/>
      <c r="CQ30" s="26"/>
      <c r="CR30" s="27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6"/>
      <c r="ED30" s="26"/>
      <c r="EE30" s="26"/>
      <c r="EF30" s="27"/>
      <c r="EG30" s="3"/>
    </row>
    <row r="31" spans="2:137" s="17" customFormat="1" ht="11.25" customHeight="1" x14ac:dyDescent="0.2">
      <c r="B31" s="25"/>
      <c r="C31" s="21"/>
      <c r="D31" s="21"/>
      <c r="E31" s="21"/>
      <c r="F31" s="21"/>
      <c r="G31" s="21" t="s">
        <v>16</v>
      </c>
      <c r="H31" s="21"/>
      <c r="I31" s="21" t="s">
        <v>11</v>
      </c>
      <c r="J31" s="21"/>
      <c r="K31" s="21" t="str">
        <f>TEXT(1.92,"#,##0.#######")</f>
        <v>1.92</v>
      </c>
      <c r="L31" s="21"/>
      <c r="M31" s="21"/>
      <c r="N31" s="21"/>
      <c r="O31" s="21" t="s">
        <v>18</v>
      </c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6"/>
      <c r="CP31" s="26"/>
      <c r="CQ31" s="26"/>
      <c r="CR31" s="27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6"/>
      <c r="ED31" s="26"/>
      <c r="EE31" s="26"/>
      <c r="EF31" s="27"/>
      <c r="EG31" s="3"/>
    </row>
    <row r="32" spans="2:137" s="17" customFormat="1" ht="11.25" customHeight="1" x14ac:dyDescent="0.2">
      <c r="B32" s="25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6"/>
      <c r="CP32" s="26"/>
      <c r="CQ32" s="26"/>
      <c r="CR32" s="27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6"/>
      <c r="ED32" s="26"/>
      <c r="EE32" s="26"/>
      <c r="EF32" s="27"/>
      <c r="EG32" s="3"/>
    </row>
    <row r="33" spans="2:137" s="17" customFormat="1" ht="11.25" customHeight="1" x14ac:dyDescent="0.2">
      <c r="B33" s="25"/>
      <c r="C33" s="21"/>
      <c r="D33" s="21"/>
      <c r="E33" s="21"/>
      <c r="F33" s="21"/>
      <c r="G33" s="21" t="s">
        <v>3</v>
      </c>
      <c r="H33" s="21"/>
      <c r="I33" s="21"/>
      <c r="J33" s="21"/>
      <c r="K33" s="21"/>
      <c r="L33" s="21"/>
      <c r="M33" s="21"/>
      <c r="N33" s="21" t="s">
        <v>9</v>
      </c>
      <c r="O33" s="21"/>
      <c r="P33" s="21" t="str">
        <f>TEXT(기계경비총괄표!H4,"#,##0")</f>
        <v>33,754</v>
      </c>
      <c r="Q33" s="21"/>
      <c r="R33" s="21"/>
      <c r="S33" s="21"/>
      <c r="T33" s="21"/>
      <c r="U33" s="21"/>
      <c r="V33" s="21"/>
      <c r="W33" s="21"/>
      <c r="X33" s="21"/>
      <c r="Y33" s="21" t="s">
        <v>15</v>
      </c>
      <c r="Z33" s="21"/>
      <c r="AA33" s="21"/>
      <c r="AB33" s="21" t="str">
        <f>TEXT(K31,"#,##0.#######")</f>
        <v>1.92</v>
      </c>
      <c r="AC33" s="21"/>
      <c r="AD33" s="21"/>
      <c r="AE33" s="21"/>
      <c r="AF33" s="21"/>
      <c r="AG33" s="21"/>
      <c r="AH33" s="21"/>
      <c r="AI33" s="21" t="s">
        <v>12</v>
      </c>
      <c r="AJ33" s="21"/>
      <c r="AK33" s="21" t="str">
        <f>TEXT(10,"#,##0.#######")</f>
        <v>10.</v>
      </c>
      <c r="AL33" s="21"/>
      <c r="AM33" s="21" t="s">
        <v>43</v>
      </c>
      <c r="AN33" s="21"/>
      <c r="AO33" s="21"/>
      <c r="AP33" s="21" t="s">
        <v>11</v>
      </c>
      <c r="AQ33" s="21"/>
      <c r="AR33" s="21" t="str">
        <f>TEXT(TRUNC(P33*K31/AK33,1),"#,##0.#")</f>
        <v>6,480.7</v>
      </c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6"/>
      <c r="CP33" s="26"/>
      <c r="CQ33" s="26"/>
      <c r="CR33" s="27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6"/>
      <c r="ED33" s="26"/>
      <c r="EE33" s="26"/>
      <c r="EF33" s="27"/>
      <c r="EG33" s="3"/>
    </row>
    <row r="34" spans="2:137" s="17" customFormat="1" ht="11.25" customHeight="1" x14ac:dyDescent="0.2">
      <c r="B34" s="25"/>
      <c r="C34" s="21"/>
      <c r="D34" s="21"/>
      <c r="E34" s="21"/>
      <c r="F34" s="21"/>
      <c r="G34" s="21" t="s">
        <v>4</v>
      </c>
      <c r="H34" s="21"/>
      <c r="I34" s="21"/>
      <c r="J34" s="21"/>
      <c r="K34" s="21"/>
      <c r="L34" s="21"/>
      <c r="M34" s="21"/>
      <c r="N34" s="21" t="s">
        <v>9</v>
      </c>
      <c r="O34" s="21"/>
      <c r="P34" s="21"/>
      <c r="Q34" s="21" t="str">
        <f>TEXT(기계경비총괄표!G4,"#,##0")</f>
        <v>7,774</v>
      </c>
      <c r="R34" s="21"/>
      <c r="S34" s="21"/>
      <c r="T34" s="21"/>
      <c r="U34" s="21"/>
      <c r="V34" s="21"/>
      <c r="W34" s="21"/>
      <c r="X34" s="21"/>
      <c r="Y34" s="21" t="s">
        <v>15</v>
      </c>
      <c r="Z34" s="21"/>
      <c r="AA34" s="21"/>
      <c r="AB34" s="21" t="str">
        <f>TEXT(K31,"#,##0.#######")</f>
        <v>1.92</v>
      </c>
      <c r="AC34" s="21"/>
      <c r="AD34" s="21"/>
      <c r="AE34" s="21"/>
      <c r="AF34" s="21"/>
      <c r="AG34" s="21"/>
      <c r="AH34" s="21"/>
      <c r="AI34" s="21" t="s">
        <v>12</v>
      </c>
      <c r="AJ34" s="21"/>
      <c r="AK34" s="21" t="str">
        <f>TEXT(10,"#,##0.#######")</f>
        <v>10.</v>
      </c>
      <c r="AL34" s="21"/>
      <c r="AM34" s="21" t="s">
        <v>43</v>
      </c>
      <c r="AN34" s="21"/>
      <c r="AO34" s="21"/>
      <c r="AP34" s="21" t="s">
        <v>11</v>
      </c>
      <c r="AQ34" s="21"/>
      <c r="AR34" s="21" t="str">
        <f>TEXT(TRUNC(Q34*K31/AK34,1),"#,##0.#")</f>
        <v>1,492.6</v>
      </c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6"/>
      <c r="CP34" s="26"/>
      <c r="CQ34" s="26"/>
      <c r="CR34" s="27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6"/>
      <c r="ED34" s="26"/>
      <c r="EE34" s="26"/>
      <c r="EF34" s="27"/>
      <c r="EG34" s="3"/>
    </row>
    <row r="35" spans="2:137" s="17" customFormat="1" ht="11.25" customHeight="1" x14ac:dyDescent="0.2">
      <c r="B35" s="25"/>
      <c r="C35" s="21"/>
      <c r="D35" s="21"/>
      <c r="E35" s="21"/>
      <c r="F35" s="21"/>
      <c r="G35" s="21" t="s">
        <v>19</v>
      </c>
      <c r="H35" s="21"/>
      <c r="I35" s="21"/>
      <c r="J35" s="21"/>
      <c r="K35" s="21" t="s">
        <v>20</v>
      </c>
      <c r="L35" s="21"/>
      <c r="M35" s="21"/>
      <c r="N35" s="21" t="s">
        <v>9</v>
      </c>
      <c r="O35" s="21"/>
      <c r="P35" s="21" t="str">
        <f>TEXT(기계경비총괄표!I4,"#,##0")</f>
        <v>11,948</v>
      </c>
      <c r="Q35" s="21"/>
      <c r="R35" s="21"/>
      <c r="S35" s="21"/>
      <c r="T35" s="21"/>
      <c r="U35" s="21"/>
      <c r="V35" s="21"/>
      <c r="W35" s="21"/>
      <c r="X35" s="21"/>
      <c r="Y35" s="21" t="s">
        <v>15</v>
      </c>
      <c r="Z35" s="21"/>
      <c r="AA35" s="21"/>
      <c r="AB35" s="21" t="str">
        <f>TEXT(K31,"#,##0.#######")</f>
        <v>1.92</v>
      </c>
      <c r="AC35" s="21"/>
      <c r="AD35" s="21"/>
      <c r="AE35" s="21"/>
      <c r="AF35" s="21"/>
      <c r="AG35" s="21"/>
      <c r="AH35" s="21"/>
      <c r="AI35" s="21" t="s">
        <v>12</v>
      </c>
      <c r="AJ35" s="21"/>
      <c r="AK35" s="21" t="str">
        <f>TEXT(10,"#,##0.#######")</f>
        <v>10.</v>
      </c>
      <c r="AL35" s="21"/>
      <c r="AM35" s="21" t="s">
        <v>43</v>
      </c>
      <c r="AN35" s="21"/>
      <c r="AO35" s="21"/>
      <c r="AP35" s="21" t="s">
        <v>11</v>
      </c>
      <c r="AQ35" s="21"/>
      <c r="AR35" s="21" t="str">
        <f>TEXT(TRUNC(P35*K31/AK35,1),"#,##0.#")</f>
        <v>2,294.</v>
      </c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6"/>
      <c r="CP35" s="26"/>
      <c r="CQ35" s="26"/>
      <c r="CR35" s="27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6"/>
      <c r="ED35" s="26"/>
      <c r="EE35" s="26"/>
      <c r="EF35" s="27"/>
      <c r="EG35" s="3"/>
    </row>
    <row r="36" spans="2:137" s="17" customFormat="1" ht="11.25" customHeight="1" x14ac:dyDescent="0.2">
      <c r="B36" s="25"/>
      <c r="C36" s="21"/>
      <c r="D36" s="21"/>
      <c r="E36" s="21"/>
      <c r="F36" s="21"/>
      <c r="G36" s="21" t="s">
        <v>21</v>
      </c>
      <c r="H36" s="21"/>
      <c r="I36" s="21"/>
      <c r="J36" s="21"/>
      <c r="K36" s="21" t="s">
        <v>8</v>
      </c>
      <c r="L36" s="21"/>
      <c r="M36" s="21"/>
      <c r="N36" s="21" t="s">
        <v>9</v>
      </c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 t="str">
        <f>TEXT(AR33+AR34+AR35,"#,##0.#######")</f>
        <v>10,267.3</v>
      </c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6">
        <f>CQ36+CP36+CR36</f>
        <v>10267.299999999999</v>
      </c>
      <c r="CP36" s="26" t="str">
        <f>TEXT(AR34,"#,###.0")</f>
        <v>1,492.6</v>
      </c>
      <c r="CQ36" s="26" t="str">
        <f>TEXT(AR33,"#,###.0")</f>
        <v>6,480.7</v>
      </c>
      <c r="CR36" s="27" t="str">
        <f>TEXT(AR35,"#,###.0")</f>
        <v>2,294.0</v>
      </c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6">
        <f>EE36+ED36+EF36</f>
        <v>10267.299999999999</v>
      </c>
      <c r="ED36" s="26" t="str">
        <f>TEXT(AR34,"#,###.0")</f>
        <v>1,492.6</v>
      </c>
      <c r="EE36" s="26" t="str">
        <f>TEXT(AR33,"#,###.0")</f>
        <v>6,480.7</v>
      </c>
      <c r="EF36" s="27" t="str">
        <f>TEXT(AR35,"#,###.0")</f>
        <v>2,294.0</v>
      </c>
      <c r="EG36" s="3"/>
    </row>
    <row r="37" spans="2:137" s="17" customFormat="1" ht="11.25" customHeight="1" x14ac:dyDescent="0.2">
      <c r="B37" s="25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6"/>
      <c r="CP37" s="26"/>
      <c r="CQ37" s="26"/>
      <c r="CR37" s="27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6"/>
      <c r="ED37" s="26"/>
      <c r="EE37" s="26"/>
      <c r="EF37" s="27"/>
      <c r="EG37" s="3"/>
    </row>
    <row r="38" spans="2:137" s="17" customFormat="1" ht="11.25" customHeight="1" x14ac:dyDescent="0.2">
      <c r="B38" s="25"/>
      <c r="C38" s="21"/>
      <c r="D38" s="21"/>
      <c r="E38" s="21" t="s">
        <v>35</v>
      </c>
      <c r="F38" s="21"/>
      <c r="G38" s="21" t="s">
        <v>37</v>
      </c>
      <c r="H38" s="21"/>
      <c r="I38" s="21" t="s">
        <v>21</v>
      </c>
      <c r="J38" s="21"/>
      <c r="K38" s="21"/>
      <c r="L38" s="21"/>
      <c r="M38" s="21" t="s">
        <v>8</v>
      </c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6"/>
      <c r="CP38" s="26"/>
      <c r="CQ38" s="26"/>
      <c r="CR38" s="27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6"/>
      <c r="ED38" s="26"/>
      <c r="EE38" s="26"/>
      <c r="EF38" s="27"/>
      <c r="EG38" s="3"/>
    </row>
    <row r="39" spans="2:137" s="17" customFormat="1" ht="11.25" customHeight="1" x14ac:dyDescent="0.2">
      <c r="B39" s="25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6"/>
      <c r="CP39" s="26"/>
      <c r="CQ39" s="26"/>
      <c r="CR39" s="27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6"/>
      <c r="ED39" s="26"/>
      <c r="EE39" s="26"/>
      <c r="EF39" s="27"/>
      <c r="EG39" s="3"/>
    </row>
    <row r="40" spans="2:137" s="17" customFormat="1" ht="11.25" customHeight="1" x14ac:dyDescent="0.2">
      <c r="B40" s="25"/>
      <c r="C40" s="21"/>
      <c r="D40" s="21"/>
      <c r="E40" s="21"/>
      <c r="F40" s="21"/>
      <c r="G40" s="21"/>
      <c r="H40" s="21" t="s">
        <v>3</v>
      </c>
      <c r="I40" s="21"/>
      <c r="J40" s="21"/>
      <c r="K40" s="21"/>
      <c r="L40" s="21"/>
      <c r="M40" s="21"/>
      <c r="N40" s="21"/>
      <c r="O40" s="21" t="s">
        <v>9</v>
      </c>
      <c r="P40" s="21"/>
      <c r="Q40" s="21" t="str">
        <f>TEXT(EE24,"#,###.##")</f>
        <v>17,992.2</v>
      </c>
      <c r="R40" s="21"/>
      <c r="S40" s="21"/>
      <c r="T40" s="21"/>
      <c r="U40" s="21"/>
      <c r="V40" s="21"/>
      <c r="W40" s="21"/>
      <c r="X40" s="21"/>
      <c r="Y40" s="21"/>
      <c r="Z40" s="21" t="s">
        <v>26</v>
      </c>
      <c r="AA40" s="21"/>
      <c r="AB40" s="21" t="str">
        <f>TEXT(EE36,"#,###.##")</f>
        <v>6,480.7</v>
      </c>
      <c r="AC40" s="21"/>
      <c r="AD40" s="21"/>
      <c r="AE40" s="21"/>
      <c r="AF40" s="21"/>
      <c r="AG40" s="21"/>
      <c r="AH40" s="21"/>
      <c r="AI40" s="21"/>
      <c r="AJ40" s="21" t="s">
        <v>11</v>
      </c>
      <c r="AK40" s="21"/>
      <c r="AL40" s="21"/>
      <c r="AM40" s="21" t="str">
        <f>TEXT(TRUNC(EE24+EE36,1),"#,##0.#")</f>
        <v>24,472.9</v>
      </c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6"/>
      <c r="CP40" s="26"/>
      <c r="CQ40" s="26"/>
      <c r="CR40" s="27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6"/>
      <c r="ED40" s="26"/>
      <c r="EE40" s="26"/>
      <c r="EF40" s="27"/>
      <c r="EG40" s="3"/>
    </row>
    <row r="41" spans="2:137" s="17" customFormat="1" ht="11.25" customHeight="1" x14ac:dyDescent="0.2">
      <c r="B41" s="25"/>
      <c r="C41" s="21"/>
      <c r="D41" s="21"/>
      <c r="E41" s="21"/>
      <c r="F41" s="21"/>
      <c r="G41" s="21"/>
      <c r="H41" s="21" t="s">
        <v>4</v>
      </c>
      <c r="I41" s="21"/>
      <c r="J41" s="21"/>
      <c r="K41" s="21"/>
      <c r="L41" s="21"/>
      <c r="M41" s="21"/>
      <c r="N41" s="21"/>
      <c r="O41" s="21" t="s">
        <v>9</v>
      </c>
      <c r="P41" s="21"/>
      <c r="Q41" s="21" t="str">
        <f>TEXT(ED27,"#,###.##")</f>
        <v>269.8</v>
      </c>
      <c r="R41" s="21"/>
      <c r="S41" s="21"/>
      <c r="T41" s="21"/>
      <c r="U41" s="21"/>
      <c r="V41" s="21"/>
      <c r="W41" s="21" t="s">
        <v>26</v>
      </c>
      <c r="X41" s="21"/>
      <c r="Y41" s="21" t="str">
        <f>TEXT(ED36,"#,###.##")</f>
        <v>1,492.6</v>
      </c>
      <c r="Z41" s="21"/>
      <c r="AA41" s="21"/>
      <c r="AB41" s="21"/>
      <c r="AC41" s="21"/>
      <c r="AD41" s="21"/>
      <c r="AE41" s="21"/>
      <c r="AF41" s="21"/>
      <c r="AG41" s="21" t="s">
        <v>11</v>
      </c>
      <c r="AH41" s="21"/>
      <c r="AI41" s="21"/>
      <c r="AJ41" s="21" t="str">
        <f>TEXT(TRUNC(ED27+ED36,1),"#,##0.#")</f>
        <v>1,762.4</v>
      </c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6"/>
      <c r="CP41" s="26"/>
      <c r="CQ41" s="26"/>
      <c r="CR41" s="27"/>
      <c r="CS41" s="22"/>
      <c r="CT41" s="22"/>
      <c r="CU41" s="22"/>
      <c r="CV41" s="22"/>
      <c r="CW41" s="22"/>
      <c r="CX41" s="22"/>
      <c r="CY41" s="22"/>
      <c r="CZ41" s="22"/>
      <c r="DA41" s="22"/>
      <c r="DB41" s="22"/>
      <c r="DC41" s="22"/>
      <c r="DD41" s="22"/>
      <c r="DE41" s="22"/>
      <c r="DF41" s="22"/>
      <c r="DG41" s="22"/>
      <c r="DH41" s="22"/>
      <c r="DI41" s="22"/>
      <c r="DJ41" s="22"/>
      <c r="DK41" s="22"/>
      <c r="DL41" s="22"/>
      <c r="DM41" s="22"/>
      <c r="DN41" s="22"/>
      <c r="DO41" s="22"/>
      <c r="DP41" s="22"/>
      <c r="DQ41" s="22"/>
      <c r="DR41" s="22"/>
      <c r="DS41" s="22"/>
      <c r="DT41" s="22"/>
      <c r="DU41" s="22"/>
      <c r="DV41" s="22"/>
      <c r="DW41" s="22"/>
      <c r="DX41" s="22"/>
      <c r="DY41" s="22"/>
      <c r="DZ41" s="22"/>
      <c r="EA41" s="22"/>
      <c r="EB41" s="22"/>
      <c r="EC41" s="26"/>
      <c r="ED41" s="26"/>
      <c r="EE41" s="26"/>
      <c r="EF41" s="27"/>
      <c r="EG41" s="3"/>
    </row>
    <row r="42" spans="2:137" s="17" customFormat="1" ht="11.25" customHeight="1" x14ac:dyDescent="0.2">
      <c r="B42" s="25"/>
      <c r="C42" s="21"/>
      <c r="D42" s="21"/>
      <c r="E42" s="21"/>
      <c r="F42" s="21"/>
      <c r="G42" s="21"/>
      <c r="H42" s="21" t="s">
        <v>19</v>
      </c>
      <c r="I42" s="21"/>
      <c r="J42" s="21"/>
      <c r="K42" s="21"/>
      <c r="L42" s="21" t="s">
        <v>20</v>
      </c>
      <c r="M42" s="21"/>
      <c r="N42" s="21"/>
      <c r="O42" s="21" t="s">
        <v>9</v>
      </c>
      <c r="P42" s="21"/>
      <c r="Q42" s="21" t="str">
        <f>EF36</f>
        <v>2,294.0</v>
      </c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6"/>
      <c r="CP42" s="26"/>
      <c r="CQ42" s="26"/>
      <c r="CR42" s="27"/>
      <c r="CS42" s="22"/>
      <c r="CT42" s="22"/>
      <c r="CU42" s="22"/>
      <c r="CV42" s="22"/>
      <c r="CW42" s="22"/>
      <c r="CX42" s="22"/>
      <c r="CY42" s="22"/>
      <c r="CZ42" s="22"/>
      <c r="DA42" s="22"/>
      <c r="DB42" s="22"/>
      <c r="DC42" s="22"/>
      <c r="DD42" s="22"/>
      <c r="DE42" s="22"/>
      <c r="DF42" s="22"/>
      <c r="DG42" s="22"/>
      <c r="DH42" s="22"/>
      <c r="DI42" s="22"/>
      <c r="DJ42" s="22"/>
      <c r="DK42" s="22"/>
      <c r="DL42" s="22"/>
      <c r="DM42" s="22"/>
      <c r="DN42" s="22"/>
      <c r="DO42" s="22"/>
      <c r="DP42" s="22"/>
      <c r="DQ42" s="22"/>
      <c r="DR42" s="22"/>
      <c r="DS42" s="22"/>
      <c r="DT42" s="22"/>
      <c r="DU42" s="22"/>
      <c r="DV42" s="22"/>
      <c r="DW42" s="22"/>
      <c r="DX42" s="22"/>
      <c r="DY42" s="22"/>
      <c r="DZ42" s="22"/>
      <c r="EA42" s="22"/>
      <c r="EB42" s="22"/>
      <c r="EC42" s="26"/>
      <c r="ED42" s="26"/>
      <c r="EE42" s="26"/>
      <c r="EF42" s="27"/>
      <c r="EG42" s="3"/>
    </row>
    <row r="43" spans="2:137" s="17" customFormat="1" ht="11.25" customHeight="1" x14ac:dyDescent="0.2">
      <c r="B43" s="25"/>
      <c r="C43" s="21"/>
      <c r="D43" s="21"/>
      <c r="E43" s="21"/>
      <c r="F43" s="21"/>
      <c r="G43" s="21"/>
      <c r="H43" s="21"/>
      <c r="I43" s="21"/>
      <c r="J43" s="21" t="s">
        <v>8</v>
      </c>
      <c r="K43" s="21"/>
      <c r="L43" s="21"/>
      <c r="M43" s="21"/>
      <c r="N43" s="21"/>
      <c r="O43" s="21" t="s">
        <v>9</v>
      </c>
      <c r="P43" s="21"/>
      <c r="Q43" s="21"/>
      <c r="R43" s="21" t="str">
        <f>TEXT(AM40+AJ41+Q42,"#,##0.#######")</f>
        <v>28,529.3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6">
        <f>CQ43+CP43+CR43</f>
        <v>28529.300000000003</v>
      </c>
      <c r="CP43" s="26" t="str">
        <f>TEXT(AJ41,"#,###.0")</f>
        <v>1,762.4</v>
      </c>
      <c r="CQ43" s="26" t="str">
        <f>TEXT(AM40,"#,###.0")</f>
        <v>24,472.9</v>
      </c>
      <c r="CR43" s="27" t="str">
        <f>TEXT(Q42,"#,###.0")</f>
        <v>2,294.0</v>
      </c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6">
        <f>EE43+ED43+EF43</f>
        <v>28529.300000000003</v>
      </c>
      <c r="ED43" s="26" t="str">
        <f>TEXT(AJ41,"#,###.0")</f>
        <v>1,762.4</v>
      </c>
      <c r="EE43" s="26" t="str">
        <f>TEXT(AM40,"#,###.0")</f>
        <v>24,472.9</v>
      </c>
      <c r="EF43" s="27" t="str">
        <f>TEXT(Q42,"#,###.0")</f>
        <v>2,294.0</v>
      </c>
      <c r="EG43" s="3"/>
    </row>
    <row r="44" spans="2:137" s="17" customFormat="1" ht="11.25" customHeight="1" x14ac:dyDescent="0.2">
      <c r="B44" s="25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6"/>
      <c r="CP44" s="26"/>
      <c r="CQ44" s="26"/>
      <c r="CR44" s="27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6"/>
      <c r="ED44" s="26"/>
      <c r="EE44" s="26"/>
      <c r="EF44" s="27"/>
      <c r="EG44" s="3"/>
    </row>
    <row r="45" spans="2:137" s="17" customFormat="1" ht="11.25" customHeight="1" x14ac:dyDescent="0.2">
      <c r="B45" s="25"/>
      <c r="C45" s="21"/>
      <c r="D45" s="21" t="s">
        <v>27</v>
      </c>
      <c r="E45" s="21"/>
      <c r="F45" s="21"/>
      <c r="G45" s="21" t="s">
        <v>102</v>
      </c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6"/>
      <c r="CP45" s="26"/>
      <c r="CQ45" s="26"/>
      <c r="CR45" s="27"/>
      <c r="CS45" s="22"/>
      <c r="CT45" s="22"/>
      <c r="CU45" s="22"/>
      <c r="CV45" s="22"/>
      <c r="CW45" s="22"/>
      <c r="CX45" s="22"/>
      <c r="CY45" s="22"/>
      <c r="CZ45" s="22"/>
      <c r="DA45" s="22"/>
      <c r="DB45" s="22"/>
      <c r="DC45" s="22"/>
      <c r="DD45" s="22"/>
      <c r="DE45" s="22"/>
      <c r="DF45" s="22"/>
      <c r="DG45" s="22"/>
      <c r="DH45" s="22"/>
      <c r="DI45" s="22"/>
      <c r="DJ45" s="22"/>
      <c r="DK45" s="22"/>
      <c r="DL45" s="22"/>
      <c r="DM45" s="22"/>
      <c r="DN45" s="22"/>
      <c r="DO45" s="22"/>
      <c r="DP45" s="22"/>
      <c r="DQ45" s="22"/>
      <c r="DR45" s="22"/>
      <c r="DS45" s="22"/>
      <c r="DT45" s="22"/>
      <c r="DU45" s="22"/>
      <c r="DV45" s="22"/>
      <c r="DW45" s="22"/>
      <c r="DX45" s="22"/>
      <c r="DY45" s="22"/>
      <c r="DZ45" s="22"/>
      <c r="EA45" s="22"/>
      <c r="EB45" s="22"/>
      <c r="EC45" s="26"/>
      <c r="ED45" s="26"/>
      <c r="EE45" s="26"/>
      <c r="EF45" s="27"/>
      <c r="EG45" s="3"/>
    </row>
    <row r="46" spans="2:137" s="17" customFormat="1" ht="11.25" customHeight="1" x14ac:dyDescent="0.2">
      <c r="B46" s="25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6"/>
      <c r="CP46" s="26"/>
      <c r="CQ46" s="26"/>
      <c r="CR46" s="27"/>
      <c r="CS46" s="22"/>
      <c r="CT46" s="22"/>
      <c r="CU46" s="22"/>
      <c r="CV46" s="22"/>
      <c r="CW46" s="22"/>
      <c r="CX46" s="22"/>
      <c r="CY46" s="22"/>
      <c r="CZ46" s="22"/>
      <c r="DA46" s="22"/>
      <c r="DB46" s="22"/>
      <c r="DC46" s="22"/>
      <c r="DD46" s="22"/>
      <c r="DE46" s="22"/>
      <c r="DF46" s="22"/>
      <c r="DG46" s="22"/>
      <c r="DH46" s="22"/>
      <c r="DI46" s="22"/>
      <c r="DJ46" s="22"/>
      <c r="DK46" s="22"/>
      <c r="DL46" s="22"/>
      <c r="DM46" s="22"/>
      <c r="DN46" s="22"/>
      <c r="DO46" s="22"/>
      <c r="DP46" s="22"/>
      <c r="DQ46" s="22"/>
      <c r="DR46" s="22"/>
      <c r="DS46" s="22"/>
      <c r="DT46" s="22"/>
      <c r="DU46" s="22"/>
      <c r="DV46" s="22"/>
      <c r="DW46" s="22"/>
      <c r="DX46" s="22"/>
      <c r="DY46" s="22"/>
      <c r="DZ46" s="22"/>
      <c r="EA46" s="22"/>
      <c r="EB46" s="22"/>
      <c r="EC46" s="26"/>
      <c r="ED46" s="26"/>
      <c r="EE46" s="26"/>
      <c r="EF46" s="27"/>
      <c r="EG46" s="3"/>
    </row>
    <row r="47" spans="2:137" s="17" customFormat="1" ht="11.25" customHeight="1" x14ac:dyDescent="0.2">
      <c r="B47" s="25"/>
      <c r="C47" s="21"/>
      <c r="D47" s="21"/>
      <c r="E47" s="21" t="s">
        <v>36</v>
      </c>
      <c r="F47" s="21"/>
      <c r="G47" s="21" t="s">
        <v>37</v>
      </c>
      <c r="H47" s="21"/>
      <c r="I47" s="21" t="s">
        <v>38</v>
      </c>
      <c r="J47" s="21"/>
      <c r="K47" s="21"/>
      <c r="L47" s="21" t="s">
        <v>51</v>
      </c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6"/>
      <c r="CP47" s="26"/>
      <c r="CQ47" s="26"/>
      <c r="CR47" s="27"/>
      <c r="CS47" s="22"/>
      <c r="CT47" s="22"/>
      <c r="CU47" s="22"/>
      <c r="CV47" s="22"/>
      <c r="CW47" s="22"/>
      <c r="CX47" s="22"/>
      <c r="CY47" s="22"/>
      <c r="CZ47" s="22"/>
      <c r="DA47" s="22"/>
      <c r="DB47" s="22"/>
      <c r="DC47" s="22"/>
      <c r="DD47" s="22"/>
      <c r="DE47" s="22"/>
      <c r="DF47" s="22"/>
      <c r="DG47" s="22"/>
      <c r="DH47" s="22"/>
      <c r="DI47" s="22"/>
      <c r="DJ47" s="22"/>
      <c r="DK47" s="22"/>
      <c r="DL47" s="22"/>
      <c r="DM47" s="22"/>
      <c r="DN47" s="22"/>
      <c r="DO47" s="22"/>
      <c r="DP47" s="22"/>
      <c r="DQ47" s="22"/>
      <c r="DR47" s="22"/>
      <c r="DS47" s="22"/>
      <c r="DT47" s="22"/>
      <c r="DU47" s="22"/>
      <c r="DV47" s="22"/>
      <c r="DW47" s="22"/>
      <c r="DX47" s="22"/>
      <c r="DY47" s="22"/>
      <c r="DZ47" s="22"/>
      <c r="EA47" s="22"/>
      <c r="EB47" s="22"/>
      <c r="EC47" s="26"/>
      <c r="ED47" s="26"/>
      <c r="EE47" s="26"/>
      <c r="EF47" s="27"/>
      <c r="EG47" s="3"/>
    </row>
    <row r="48" spans="2:137" s="17" customFormat="1" ht="11.25" customHeight="1" x14ac:dyDescent="0.2">
      <c r="B48" s="25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6"/>
      <c r="CP48" s="26"/>
      <c r="CQ48" s="26"/>
      <c r="CR48" s="27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2"/>
      <c r="DJ48" s="22"/>
      <c r="DK48" s="22"/>
      <c r="DL48" s="22"/>
      <c r="DM48" s="22"/>
      <c r="DN48" s="22"/>
      <c r="DO48" s="22"/>
      <c r="DP48" s="22"/>
      <c r="DQ48" s="22"/>
      <c r="DR48" s="22"/>
      <c r="DS48" s="22"/>
      <c r="DT48" s="22"/>
      <c r="DU48" s="22"/>
      <c r="DV48" s="22"/>
      <c r="DW48" s="22"/>
      <c r="DX48" s="22"/>
      <c r="DY48" s="22"/>
      <c r="DZ48" s="22"/>
      <c r="EA48" s="22"/>
      <c r="EB48" s="22"/>
      <c r="EC48" s="26"/>
      <c r="ED48" s="26"/>
      <c r="EE48" s="26"/>
      <c r="EF48" s="27"/>
      <c r="EG48" s="3"/>
    </row>
    <row r="49" spans="2:137" s="17" customFormat="1" ht="11.25" customHeight="1" x14ac:dyDescent="0.2">
      <c r="B49" s="25"/>
      <c r="C49" s="21"/>
      <c r="D49" s="21"/>
      <c r="E49" s="21"/>
      <c r="F49" s="21"/>
      <c r="G49" s="21" t="s">
        <v>47</v>
      </c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 t="s">
        <v>9</v>
      </c>
      <c r="S49" s="21"/>
      <c r="T49" s="21" t="str">
        <f>TEXT(노임단가!L6,"#,##0")</f>
        <v>189,303</v>
      </c>
      <c r="U49" s="21"/>
      <c r="V49" s="21"/>
      <c r="W49" s="21"/>
      <c r="X49" s="21"/>
      <c r="Y49" s="21"/>
      <c r="Z49" s="21"/>
      <c r="AA49" s="21"/>
      <c r="AB49" s="21"/>
      <c r="AC49" s="21"/>
      <c r="AD49" s="21" t="s">
        <v>15</v>
      </c>
      <c r="AE49" s="21"/>
      <c r="AF49" s="21"/>
      <c r="AG49" s="21" t="str">
        <f>TEXT(0.58,"#,##0.#######")</f>
        <v>0.58</v>
      </c>
      <c r="AH49" s="21"/>
      <c r="AI49" s="21"/>
      <c r="AJ49" s="21"/>
      <c r="AK49" s="21" t="s">
        <v>38</v>
      </c>
      <c r="AL49" s="21"/>
      <c r="AM49" s="21"/>
      <c r="AN49" s="21" t="s">
        <v>12</v>
      </c>
      <c r="AO49" s="21"/>
      <c r="AP49" s="21" t="str">
        <f>TEXT(10,"#,##0.#######")</f>
        <v>10.</v>
      </c>
      <c r="AQ49" s="21"/>
      <c r="AR49" s="21" t="s">
        <v>43</v>
      </c>
      <c r="AS49" s="21"/>
      <c r="AT49" s="21"/>
      <c r="AU49" s="21" t="s">
        <v>11</v>
      </c>
      <c r="AV49" s="21"/>
      <c r="AW49" s="21" t="str">
        <f>TEXT(TRUNC(T49*AG49/AP49,1),"#,##0.#######")</f>
        <v>10,979.5</v>
      </c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6"/>
      <c r="CP49" s="26"/>
      <c r="CQ49" s="26"/>
      <c r="CR49" s="27"/>
      <c r="CS49" s="22"/>
      <c r="CT49" s="22"/>
      <c r="CU49" s="22"/>
      <c r="CV49" s="22"/>
      <c r="CW49" s="22"/>
      <c r="CX49" s="22"/>
      <c r="CY49" s="22"/>
      <c r="CZ49" s="22"/>
      <c r="DA49" s="22"/>
      <c r="DB49" s="22"/>
      <c r="DC49" s="22"/>
      <c r="DD49" s="22"/>
      <c r="DE49" s="22"/>
      <c r="DF49" s="22"/>
      <c r="DG49" s="22"/>
      <c r="DH49" s="22"/>
      <c r="DI49" s="22"/>
      <c r="DJ49" s="22"/>
      <c r="DK49" s="22"/>
      <c r="DL49" s="22"/>
      <c r="DM49" s="22"/>
      <c r="DN49" s="22"/>
      <c r="DO49" s="22"/>
      <c r="DP49" s="22"/>
      <c r="DQ49" s="22"/>
      <c r="DR49" s="22"/>
      <c r="DS49" s="22"/>
      <c r="DT49" s="22"/>
      <c r="DU49" s="22"/>
      <c r="DV49" s="22"/>
      <c r="DW49" s="22"/>
      <c r="DX49" s="22"/>
      <c r="DY49" s="22"/>
      <c r="DZ49" s="22"/>
      <c r="EA49" s="22"/>
      <c r="EB49" s="22"/>
      <c r="EC49" s="26"/>
      <c r="ED49" s="26"/>
      <c r="EE49" s="26"/>
      <c r="EF49" s="27"/>
      <c r="EG49" s="3"/>
    </row>
    <row r="50" spans="2:137" s="17" customFormat="1" ht="11.25" customHeight="1" x14ac:dyDescent="0.2">
      <c r="B50" s="25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6"/>
      <c r="CP50" s="26"/>
      <c r="CQ50" s="26"/>
      <c r="CR50" s="27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6"/>
      <c r="ED50" s="26"/>
      <c r="EE50" s="26"/>
      <c r="EF50" s="27"/>
      <c r="EG50" s="3"/>
    </row>
    <row r="51" spans="2:137" s="17" customFormat="1" ht="11.25" customHeight="1" x14ac:dyDescent="0.2">
      <c r="B51" s="25"/>
      <c r="C51" s="21"/>
      <c r="D51" s="21"/>
      <c r="E51" s="21"/>
      <c r="F51" s="21"/>
      <c r="G51" s="21" t="s">
        <v>39</v>
      </c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 t="s">
        <v>9</v>
      </c>
      <c r="S51" s="21"/>
      <c r="T51" s="21"/>
      <c r="U51" s="21" t="str">
        <f>TEXT(노임단가!L5,"#,##0")</f>
        <v>109,819</v>
      </c>
      <c r="V51" s="21"/>
      <c r="W51" s="21"/>
      <c r="X51" s="21"/>
      <c r="Y51" s="21"/>
      <c r="Z51" s="21"/>
      <c r="AA51" s="21"/>
      <c r="AB51" s="21"/>
      <c r="AC51" s="21"/>
      <c r="AD51" s="21"/>
      <c r="AE51" s="21" t="s">
        <v>15</v>
      </c>
      <c r="AF51" s="21"/>
      <c r="AG51" s="21"/>
      <c r="AH51" s="21" t="str">
        <f>TEXT(0.3,"#,##0.#######")</f>
        <v>0.3</v>
      </c>
      <c r="AI51" s="21"/>
      <c r="AJ51" s="21"/>
      <c r="AK51" s="21"/>
      <c r="AL51" s="21" t="s">
        <v>38</v>
      </c>
      <c r="AM51" s="21"/>
      <c r="AN51" s="21"/>
      <c r="AO51" s="21" t="s">
        <v>12</v>
      </c>
      <c r="AP51" s="21"/>
      <c r="AQ51" s="21" t="str">
        <f>TEXT(10,"#,##0.#######")</f>
        <v>10.</v>
      </c>
      <c r="AR51" s="21"/>
      <c r="AS51" s="21" t="s">
        <v>43</v>
      </c>
      <c r="AT51" s="21"/>
      <c r="AU51" s="21"/>
      <c r="AV51" s="21" t="s">
        <v>11</v>
      </c>
      <c r="AW51" s="21"/>
      <c r="AX51" s="21" t="str">
        <f>TEXT(TRUNC(U51*AH51/AQ51,1),"#,##0.#######")</f>
        <v>3,294.5</v>
      </c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6"/>
      <c r="CP51" s="26"/>
      <c r="CQ51" s="26"/>
      <c r="CR51" s="27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6"/>
      <c r="ED51" s="26"/>
      <c r="EE51" s="26"/>
      <c r="EF51" s="27"/>
      <c r="EG51" s="3"/>
    </row>
    <row r="52" spans="2:137" s="17" customFormat="1" ht="11.25" customHeight="1" x14ac:dyDescent="0.2">
      <c r="B52" s="25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6"/>
      <c r="CP52" s="26"/>
      <c r="CQ52" s="26"/>
      <c r="CR52" s="27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6"/>
      <c r="ED52" s="26"/>
      <c r="EE52" s="26"/>
      <c r="EF52" s="27"/>
      <c r="EG52" s="3"/>
    </row>
    <row r="53" spans="2:137" s="17" customFormat="1" ht="11.25" customHeight="1" x14ac:dyDescent="0.2">
      <c r="B53" s="25"/>
      <c r="C53" s="21"/>
      <c r="D53" s="21"/>
      <c r="E53" s="21"/>
      <c r="F53" s="21"/>
      <c r="G53" s="21" t="s">
        <v>40</v>
      </c>
      <c r="H53" s="21"/>
      <c r="I53" s="21"/>
      <c r="J53" s="21"/>
      <c r="K53" s="21"/>
      <c r="L53" s="21"/>
      <c r="M53" s="21"/>
      <c r="N53" s="21"/>
      <c r="O53" s="21"/>
      <c r="P53" s="21" t="s">
        <v>9</v>
      </c>
      <c r="Q53" s="21"/>
      <c r="R53" s="21" t="str">
        <f>TEXT(TRUNC(AW49+AX51,1),"#,##0.#######")</f>
        <v>14,274.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6"/>
      <c r="CP53" s="26"/>
      <c r="CQ53" s="26" t="str">
        <f>R53</f>
        <v>14,274.</v>
      </c>
      <c r="CR53" s="27"/>
      <c r="CS53" s="22"/>
      <c r="CT53" s="22"/>
      <c r="CU53" s="22"/>
      <c r="CV53" s="22"/>
      <c r="CW53" s="22"/>
      <c r="CX53" s="22"/>
      <c r="CY53" s="22"/>
      <c r="CZ53" s="22"/>
      <c r="DA53" s="22"/>
      <c r="DB53" s="22"/>
      <c r="DC53" s="22"/>
      <c r="DD53" s="22"/>
      <c r="DE53" s="22"/>
      <c r="DF53" s="22"/>
      <c r="DG53" s="22"/>
      <c r="DH53" s="22"/>
      <c r="DI53" s="22"/>
      <c r="DJ53" s="22"/>
      <c r="DK53" s="22"/>
      <c r="DL53" s="22"/>
      <c r="DM53" s="22"/>
      <c r="DN53" s="22"/>
      <c r="DO53" s="22"/>
      <c r="DP53" s="22"/>
      <c r="DQ53" s="22"/>
      <c r="DR53" s="22"/>
      <c r="DS53" s="22"/>
      <c r="DT53" s="22"/>
      <c r="DU53" s="22"/>
      <c r="DV53" s="22"/>
      <c r="DW53" s="22"/>
      <c r="DX53" s="22"/>
      <c r="DY53" s="22"/>
      <c r="DZ53" s="22"/>
      <c r="EA53" s="22"/>
      <c r="EB53" s="22"/>
      <c r="EC53" s="26"/>
      <c r="ED53" s="26"/>
      <c r="EE53" s="26" t="str">
        <f>R53</f>
        <v>14,274.</v>
      </c>
      <c r="EF53" s="27"/>
      <c r="EG53" s="3"/>
    </row>
    <row r="54" spans="2:137" s="17" customFormat="1" ht="11.25" customHeight="1" x14ac:dyDescent="0.2">
      <c r="B54" s="25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6"/>
      <c r="CP54" s="26"/>
      <c r="CQ54" s="26"/>
      <c r="CR54" s="27"/>
      <c r="CS54" s="22"/>
      <c r="CT54" s="22"/>
      <c r="CU54" s="22"/>
      <c r="CV54" s="22"/>
      <c r="CW54" s="22"/>
      <c r="CX54" s="22"/>
      <c r="CY54" s="22"/>
      <c r="CZ54" s="22"/>
      <c r="DA54" s="22"/>
      <c r="DB54" s="22"/>
      <c r="DC54" s="22"/>
      <c r="DD54" s="22"/>
      <c r="DE54" s="22"/>
      <c r="DF54" s="22"/>
      <c r="DG54" s="22"/>
      <c r="DH54" s="22"/>
      <c r="DI54" s="22"/>
      <c r="DJ54" s="22"/>
      <c r="DK54" s="22"/>
      <c r="DL54" s="22"/>
      <c r="DM54" s="22"/>
      <c r="DN54" s="22"/>
      <c r="DO54" s="22"/>
      <c r="DP54" s="22"/>
      <c r="DQ54" s="22"/>
      <c r="DR54" s="22"/>
      <c r="DS54" s="22"/>
      <c r="DT54" s="22"/>
      <c r="DU54" s="22"/>
      <c r="DV54" s="22"/>
      <c r="DW54" s="22"/>
      <c r="DX54" s="22"/>
      <c r="DY54" s="22"/>
      <c r="DZ54" s="22"/>
      <c r="EA54" s="22"/>
      <c r="EB54" s="22"/>
      <c r="EC54" s="26"/>
      <c r="ED54" s="26"/>
      <c r="EE54" s="26"/>
      <c r="EF54" s="27"/>
      <c r="EG54" s="3"/>
    </row>
    <row r="55" spans="2:137" s="17" customFormat="1" ht="11.25" customHeight="1" x14ac:dyDescent="0.2">
      <c r="B55" s="25"/>
      <c r="C55" s="21"/>
      <c r="D55" s="21"/>
      <c r="E55" s="21" t="s">
        <v>41</v>
      </c>
      <c r="F55" s="21"/>
      <c r="G55" s="21" t="s">
        <v>37</v>
      </c>
      <c r="H55" s="21"/>
      <c r="I55" s="21" t="s">
        <v>7</v>
      </c>
      <c r="J55" s="21"/>
      <c r="K55" s="21"/>
      <c r="L55" s="21" t="s">
        <v>8</v>
      </c>
      <c r="M55" s="21"/>
      <c r="N55" s="21"/>
      <c r="O55" s="21" t="s">
        <v>9</v>
      </c>
      <c r="P55" s="21"/>
      <c r="Q55" s="21" t="s">
        <v>10</v>
      </c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 t="s">
        <v>54</v>
      </c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6"/>
      <c r="CP55" s="26"/>
      <c r="CQ55" s="26"/>
      <c r="CR55" s="27"/>
      <c r="CS55" s="22"/>
      <c r="CT55" s="22"/>
      <c r="CU55" s="22"/>
      <c r="CV55" s="22"/>
      <c r="CW55" s="22"/>
      <c r="CX55" s="22"/>
      <c r="CY55" s="22"/>
      <c r="CZ55" s="22"/>
      <c r="DA55" s="22"/>
      <c r="DB55" s="22"/>
      <c r="DC55" s="22"/>
      <c r="DD55" s="22"/>
      <c r="DE55" s="22"/>
      <c r="DF55" s="22"/>
      <c r="DG55" s="22"/>
      <c r="DH55" s="22"/>
      <c r="DI55" s="22"/>
      <c r="DJ55" s="22"/>
      <c r="DK55" s="22"/>
      <c r="DL55" s="22"/>
      <c r="DM55" s="22"/>
      <c r="DN55" s="22"/>
      <c r="DO55" s="22"/>
      <c r="DP55" s="22"/>
      <c r="DQ55" s="22"/>
      <c r="DR55" s="22"/>
      <c r="DS55" s="22"/>
      <c r="DT55" s="22"/>
      <c r="DU55" s="22"/>
      <c r="DV55" s="22"/>
      <c r="DW55" s="22"/>
      <c r="DX55" s="22"/>
      <c r="DY55" s="22"/>
      <c r="DZ55" s="22"/>
      <c r="EA55" s="22"/>
      <c r="EB55" s="22"/>
      <c r="EC55" s="26"/>
      <c r="ED55" s="26"/>
      <c r="EE55" s="26"/>
      <c r="EF55" s="27"/>
      <c r="EG55" s="3"/>
    </row>
    <row r="56" spans="2:137" s="17" customFormat="1" ht="11.25" customHeight="1" x14ac:dyDescent="0.2">
      <c r="B56" s="25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6"/>
      <c r="CP56" s="26"/>
      <c r="CQ56" s="26"/>
      <c r="CR56" s="27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22"/>
      <c r="EC56" s="26"/>
      <c r="ED56" s="26"/>
      <c r="EE56" s="26"/>
      <c r="EF56" s="27"/>
      <c r="EG56" s="3"/>
    </row>
    <row r="57" spans="2:137" s="17" customFormat="1" ht="11.25" customHeight="1" x14ac:dyDescent="0.2">
      <c r="B57" s="25"/>
      <c r="C57" s="21"/>
      <c r="D57" s="21"/>
      <c r="E57" s="21"/>
      <c r="F57" s="21"/>
      <c r="G57" s="21" t="s">
        <v>16</v>
      </c>
      <c r="H57" s="21"/>
      <c r="I57" s="21" t="s">
        <v>11</v>
      </c>
      <c r="J57" s="21"/>
      <c r="K57" s="21" t="str">
        <f>TEXT(1.54,"#,##0.#######")</f>
        <v>1.54</v>
      </c>
      <c r="L57" s="21"/>
      <c r="M57" s="21"/>
      <c r="N57" s="21"/>
      <c r="O57" s="21" t="s">
        <v>18</v>
      </c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6"/>
      <c r="CP57" s="26"/>
      <c r="CQ57" s="26"/>
      <c r="CR57" s="27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6"/>
      <c r="ED57" s="26"/>
      <c r="EE57" s="26"/>
      <c r="EF57" s="27"/>
      <c r="EG57" s="3"/>
    </row>
    <row r="58" spans="2:137" s="17" customFormat="1" ht="11.25" customHeight="1" x14ac:dyDescent="0.2">
      <c r="B58" s="25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6"/>
      <c r="CP58" s="26"/>
      <c r="CQ58" s="26"/>
      <c r="CR58" s="27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6"/>
      <c r="ED58" s="26"/>
      <c r="EE58" s="26"/>
      <c r="EF58" s="27"/>
      <c r="EG58" s="3"/>
    </row>
    <row r="59" spans="2:137" s="17" customFormat="1" ht="11.25" customHeight="1" x14ac:dyDescent="0.2">
      <c r="B59" s="25"/>
      <c r="C59" s="21"/>
      <c r="D59" s="21"/>
      <c r="E59" s="21"/>
      <c r="F59" s="21"/>
      <c r="G59" s="21" t="s">
        <v>3</v>
      </c>
      <c r="H59" s="21"/>
      <c r="I59" s="21"/>
      <c r="J59" s="21"/>
      <c r="K59" s="21"/>
      <c r="L59" s="21"/>
      <c r="M59" s="21"/>
      <c r="N59" s="21" t="s">
        <v>9</v>
      </c>
      <c r="O59" s="21"/>
      <c r="P59" s="21" t="str">
        <f>TEXT(기계경비총괄표!H4,"#,##0")</f>
        <v>33,754</v>
      </c>
      <c r="Q59" s="21"/>
      <c r="R59" s="21"/>
      <c r="S59" s="21"/>
      <c r="T59" s="21"/>
      <c r="U59" s="21"/>
      <c r="V59" s="21"/>
      <c r="W59" s="21"/>
      <c r="X59" s="21"/>
      <c r="Y59" s="21" t="s">
        <v>15</v>
      </c>
      <c r="Z59" s="21"/>
      <c r="AA59" s="21"/>
      <c r="AB59" s="21" t="str">
        <f>TEXT(K57,"#,##0.#######")</f>
        <v>1.54</v>
      </c>
      <c r="AC59" s="21"/>
      <c r="AD59" s="21"/>
      <c r="AE59" s="21"/>
      <c r="AF59" s="21"/>
      <c r="AG59" s="21"/>
      <c r="AH59" s="21"/>
      <c r="AI59" s="21" t="s">
        <v>12</v>
      </c>
      <c r="AJ59" s="21"/>
      <c r="AK59" s="21" t="str">
        <f>TEXT(10,"#,##0.#######")</f>
        <v>10.</v>
      </c>
      <c r="AL59" s="21"/>
      <c r="AM59" s="21" t="s">
        <v>43</v>
      </c>
      <c r="AN59" s="21"/>
      <c r="AO59" s="21"/>
      <c r="AP59" s="21" t="s">
        <v>11</v>
      </c>
      <c r="AQ59" s="21"/>
      <c r="AR59" s="21" t="str">
        <f>TEXT(TRUNC(P59*K57/AK59,1),"#,##0.#")</f>
        <v>5,198.1</v>
      </c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6"/>
      <c r="CP59" s="26"/>
      <c r="CQ59" s="26"/>
      <c r="CR59" s="27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6"/>
      <c r="ED59" s="26"/>
      <c r="EE59" s="26"/>
      <c r="EF59" s="27"/>
      <c r="EG59" s="3"/>
    </row>
    <row r="60" spans="2:137" s="17" customFormat="1" ht="11.25" customHeight="1" x14ac:dyDescent="0.2">
      <c r="B60" s="25"/>
      <c r="C60" s="21"/>
      <c r="D60" s="21"/>
      <c r="E60" s="21"/>
      <c r="F60" s="21"/>
      <c r="G60" s="21" t="s">
        <v>4</v>
      </c>
      <c r="H60" s="21"/>
      <c r="I60" s="21"/>
      <c r="J60" s="21"/>
      <c r="K60" s="21"/>
      <c r="L60" s="21"/>
      <c r="M60" s="21"/>
      <c r="N60" s="21" t="s">
        <v>9</v>
      </c>
      <c r="O60" s="21"/>
      <c r="P60" s="21"/>
      <c r="Q60" s="21" t="str">
        <f>TEXT(기계경비총괄표!G4,"#,##0")</f>
        <v>7,774</v>
      </c>
      <c r="R60" s="21"/>
      <c r="S60" s="21"/>
      <c r="T60" s="21"/>
      <c r="U60" s="21"/>
      <c r="V60" s="21"/>
      <c r="W60" s="21"/>
      <c r="X60" s="21"/>
      <c r="Y60" s="21" t="s">
        <v>15</v>
      </c>
      <c r="Z60" s="21"/>
      <c r="AA60" s="21"/>
      <c r="AB60" s="21" t="str">
        <f>TEXT(K57,"#,##0.#######")</f>
        <v>1.54</v>
      </c>
      <c r="AC60" s="21"/>
      <c r="AD60" s="21"/>
      <c r="AE60" s="21"/>
      <c r="AF60" s="21"/>
      <c r="AG60" s="21"/>
      <c r="AH60" s="21"/>
      <c r="AI60" s="21" t="s">
        <v>12</v>
      </c>
      <c r="AJ60" s="21"/>
      <c r="AK60" s="21" t="str">
        <f>TEXT(10,"#,##0.#######")</f>
        <v>10.</v>
      </c>
      <c r="AL60" s="21"/>
      <c r="AM60" s="21" t="s">
        <v>43</v>
      </c>
      <c r="AN60" s="21"/>
      <c r="AO60" s="21"/>
      <c r="AP60" s="21" t="s">
        <v>11</v>
      </c>
      <c r="AQ60" s="21"/>
      <c r="AR60" s="21" t="str">
        <f>TEXT(TRUNC(Q60*K57/AK60,1),"#,##0.#")</f>
        <v>1,197.1</v>
      </c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6"/>
      <c r="CP60" s="26"/>
      <c r="CQ60" s="26"/>
      <c r="CR60" s="27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  <c r="EC60" s="26"/>
      <c r="ED60" s="26"/>
      <c r="EE60" s="26"/>
      <c r="EF60" s="27"/>
      <c r="EG60" s="3"/>
    </row>
    <row r="61" spans="2:137" s="17" customFormat="1" ht="11.25" customHeight="1" x14ac:dyDescent="0.2">
      <c r="B61" s="25"/>
      <c r="C61" s="21"/>
      <c r="D61" s="21"/>
      <c r="E61" s="21"/>
      <c r="F61" s="21"/>
      <c r="G61" s="21" t="s">
        <v>19</v>
      </c>
      <c r="H61" s="21"/>
      <c r="I61" s="21"/>
      <c r="J61" s="21"/>
      <c r="K61" s="21" t="s">
        <v>20</v>
      </c>
      <c r="L61" s="21"/>
      <c r="M61" s="21"/>
      <c r="N61" s="21" t="s">
        <v>9</v>
      </c>
      <c r="O61" s="21"/>
      <c r="P61" s="21" t="str">
        <f>TEXT(기계경비총괄표!I4,"#,##0")</f>
        <v>11,948</v>
      </c>
      <c r="Q61" s="21"/>
      <c r="R61" s="21"/>
      <c r="S61" s="21"/>
      <c r="T61" s="21"/>
      <c r="U61" s="21"/>
      <c r="V61" s="21"/>
      <c r="W61" s="21"/>
      <c r="X61" s="21"/>
      <c r="Y61" s="21" t="s">
        <v>15</v>
      </c>
      <c r="Z61" s="21"/>
      <c r="AA61" s="21"/>
      <c r="AB61" s="21" t="str">
        <f>TEXT(K57,"#,##0.#######")</f>
        <v>1.54</v>
      </c>
      <c r="AC61" s="21"/>
      <c r="AD61" s="21"/>
      <c r="AE61" s="21"/>
      <c r="AF61" s="21"/>
      <c r="AG61" s="21"/>
      <c r="AH61" s="21"/>
      <c r="AI61" s="21" t="s">
        <v>12</v>
      </c>
      <c r="AJ61" s="21"/>
      <c r="AK61" s="21" t="str">
        <f>TEXT(10,"#,##0.#######")</f>
        <v>10.</v>
      </c>
      <c r="AL61" s="21"/>
      <c r="AM61" s="21" t="s">
        <v>43</v>
      </c>
      <c r="AN61" s="21"/>
      <c r="AO61" s="21"/>
      <c r="AP61" s="21" t="s">
        <v>11</v>
      </c>
      <c r="AQ61" s="21"/>
      <c r="AR61" s="21" t="str">
        <f>TEXT(TRUNC(P61*K57/AK61,1),"#,##0.#")</f>
        <v>1,839.9</v>
      </c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6"/>
      <c r="CP61" s="26"/>
      <c r="CQ61" s="26"/>
      <c r="CR61" s="27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  <c r="EC61" s="26"/>
      <c r="ED61" s="26"/>
      <c r="EE61" s="26"/>
      <c r="EF61" s="27"/>
      <c r="EG61" s="3"/>
    </row>
    <row r="62" spans="2:137" s="17" customFormat="1" ht="11.25" customHeight="1" x14ac:dyDescent="0.2">
      <c r="B62" s="25"/>
      <c r="C62" s="21"/>
      <c r="D62" s="21"/>
      <c r="E62" s="21"/>
      <c r="F62" s="21"/>
      <c r="G62" s="21" t="s">
        <v>21</v>
      </c>
      <c r="H62" s="21"/>
      <c r="I62" s="21"/>
      <c r="J62" s="21"/>
      <c r="K62" s="21" t="s">
        <v>8</v>
      </c>
      <c r="L62" s="21"/>
      <c r="M62" s="21"/>
      <c r="N62" s="21" t="s">
        <v>9</v>
      </c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 t="str">
        <f>TEXT(AR59+AR60+AR61,"#,##0.#######")</f>
        <v>8,235.1</v>
      </c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6">
        <f>CQ62+CP62+CR62</f>
        <v>8235.1</v>
      </c>
      <c r="CP62" s="26" t="str">
        <f>TEXT(AR60,"#,###.0")</f>
        <v>1,197.1</v>
      </c>
      <c r="CQ62" s="26" t="str">
        <f>TEXT(AR59,"#,###.0")</f>
        <v>5,198.1</v>
      </c>
      <c r="CR62" s="27" t="str">
        <f>TEXT(AR61,"#,###.0")</f>
        <v>1,839.9</v>
      </c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6">
        <f>EE62+ED62+EF62</f>
        <v>8235.1</v>
      </c>
      <c r="ED62" s="26" t="str">
        <f>TEXT(AR60,"#,###.0")</f>
        <v>1,197.1</v>
      </c>
      <c r="EE62" s="26" t="str">
        <f>TEXT(AR59,"#,###.0")</f>
        <v>5,198.1</v>
      </c>
      <c r="EF62" s="27" t="str">
        <f>TEXT(AR61,"#,###.0")</f>
        <v>1,839.9</v>
      </c>
      <c r="EG62" s="3"/>
    </row>
    <row r="63" spans="2:137" s="17" customFormat="1" ht="11.25" customHeight="1" x14ac:dyDescent="0.2">
      <c r="B63" s="25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6"/>
      <c r="CP63" s="26"/>
      <c r="CQ63" s="26"/>
      <c r="CR63" s="27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6"/>
      <c r="ED63" s="26"/>
      <c r="EE63" s="26"/>
      <c r="EF63" s="27"/>
      <c r="EG63" s="3"/>
    </row>
    <row r="64" spans="2:137" s="17" customFormat="1" ht="11.25" customHeight="1" x14ac:dyDescent="0.2">
      <c r="B64" s="25"/>
      <c r="C64" s="21"/>
      <c r="D64" s="21"/>
      <c r="E64" s="21" t="s">
        <v>35</v>
      </c>
      <c r="F64" s="21"/>
      <c r="G64" s="21" t="s">
        <v>37</v>
      </c>
      <c r="H64" s="21"/>
      <c r="I64" s="21" t="s">
        <v>21</v>
      </c>
      <c r="J64" s="21"/>
      <c r="K64" s="21"/>
      <c r="L64" s="21"/>
      <c r="M64" s="21" t="s">
        <v>8</v>
      </c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6"/>
      <c r="CP64" s="26"/>
      <c r="CQ64" s="26"/>
      <c r="CR64" s="27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6"/>
      <c r="ED64" s="26"/>
      <c r="EE64" s="26"/>
      <c r="EF64" s="27"/>
      <c r="EG64" s="3"/>
    </row>
    <row r="65" spans="2:137" s="17" customFormat="1" ht="11.25" customHeight="1" x14ac:dyDescent="0.2">
      <c r="B65" s="25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6"/>
      <c r="CP65" s="26"/>
      <c r="CQ65" s="26"/>
      <c r="CR65" s="27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6"/>
      <c r="ED65" s="26"/>
      <c r="EE65" s="26"/>
      <c r="EF65" s="27"/>
      <c r="EG65" s="3"/>
    </row>
    <row r="66" spans="2:137" s="17" customFormat="1" ht="11.25" customHeight="1" x14ac:dyDescent="0.2">
      <c r="B66" s="25"/>
      <c r="C66" s="21"/>
      <c r="D66" s="21"/>
      <c r="E66" s="21"/>
      <c r="F66" s="21"/>
      <c r="G66" s="21"/>
      <c r="H66" s="21" t="s">
        <v>3</v>
      </c>
      <c r="I66" s="21"/>
      <c r="J66" s="21"/>
      <c r="K66" s="21"/>
      <c r="L66" s="21"/>
      <c r="M66" s="21"/>
      <c r="N66" s="21"/>
      <c r="O66" s="21" t="s">
        <v>9</v>
      </c>
      <c r="P66" s="21"/>
      <c r="Q66" s="21" t="str">
        <f>TEXT(EE53,"#,###.##")</f>
        <v>14,274.</v>
      </c>
      <c r="R66" s="21"/>
      <c r="S66" s="21"/>
      <c r="T66" s="21"/>
      <c r="U66" s="21"/>
      <c r="V66" s="21"/>
      <c r="W66" s="21"/>
      <c r="X66" s="21" t="s">
        <v>26</v>
      </c>
      <c r="Y66" s="21"/>
      <c r="Z66" s="21" t="str">
        <f>TEXT(EE62,"#,###.##")</f>
        <v>5,198.1</v>
      </c>
      <c r="AA66" s="21"/>
      <c r="AB66" s="21"/>
      <c r="AC66" s="21"/>
      <c r="AD66" s="21"/>
      <c r="AE66" s="21"/>
      <c r="AF66" s="21"/>
      <c r="AG66" s="21"/>
      <c r="AH66" s="21" t="s">
        <v>11</v>
      </c>
      <c r="AI66" s="21"/>
      <c r="AJ66" s="21"/>
      <c r="AK66" s="21" t="str">
        <f>TEXT(TRUNC(EE53+EE62,1),"#,##0.#")</f>
        <v>19,472.1</v>
      </c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6"/>
      <c r="CP66" s="26"/>
      <c r="CQ66" s="26"/>
      <c r="CR66" s="27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2"/>
      <c r="DP66" s="22"/>
      <c r="DQ66" s="22"/>
      <c r="DR66" s="22"/>
      <c r="DS66" s="22"/>
      <c r="DT66" s="22"/>
      <c r="DU66" s="22"/>
      <c r="DV66" s="22"/>
      <c r="DW66" s="22"/>
      <c r="DX66" s="22"/>
      <c r="DY66" s="22"/>
      <c r="DZ66" s="22"/>
      <c r="EA66" s="22"/>
      <c r="EB66" s="22"/>
      <c r="EC66" s="26"/>
      <c r="ED66" s="26"/>
      <c r="EE66" s="26"/>
      <c r="EF66" s="27"/>
      <c r="EG66" s="3"/>
    </row>
    <row r="67" spans="2:137" s="17" customFormat="1" ht="11.25" customHeight="1" x14ac:dyDescent="0.2">
      <c r="B67" s="25"/>
      <c r="C67" s="21"/>
      <c r="D67" s="21"/>
      <c r="E67" s="21"/>
      <c r="F67" s="21"/>
      <c r="G67" s="21"/>
      <c r="H67" s="21" t="s">
        <v>4</v>
      </c>
      <c r="I67" s="21"/>
      <c r="J67" s="21"/>
      <c r="K67" s="21"/>
      <c r="L67" s="21"/>
      <c r="M67" s="21"/>
      <c r="N67" s="21"/>
      <c r="O67" s="21" t="s">
        <v>9</v>
      </c>
      <c r="P67" s="21"/>
      <c r="Q67" s="21" t="str">
        <f>ED62</f>
        <v>1,197.1</v>
      </c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6"/>
      <c r="CP67" s="26"/>
      <c r="CQ67" s="26"/>
      <c r="CR67" s="27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  <c r="EC67" s="26"/>
      <c r="ED67" s="26"/>
      <c r="EE67" s="26"/>
      <c r="EF67" s="27"/>
      <c r="EG67" s="3"/>
    </row>
    <row r="68" spans="2:137" s="108" customFormat="1" ht="11.25" customHeight="1" x14ac:dyDescent="0.2">
      <c r="B68" s="25"/>
      <c r="C68" s="105"/>
      <c r="D68" s="105"/>
      <c r="E68" s="105"/>
      <c r="F68" s="105"/>
      <c r="G68" s="105"/>
      <c r="H68" s="105" t="s">
        <v>19</v>
      </c>
      <c r="I68" s="105"/>
      <c r="J68" s="105"/>
      <c r="K68" s="105"/>
      <c r="L68" s="105" t="s">
        <v>20</v>
      </c>
      <c r="M68" s="105"/>
      <c r="N68" s="105"/>
      <c r="O68" s="105" t="s">
        <v>9</v>
      </c>
      <c r="P68" s="105"/>
      <c r="Q68" s="105" t="str">
        <f>EF62</f>
        <v>1,839.9</v>
      </c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105"/>
      <c r="AW68" s="105"/>
      <c r="AX68" s="105"/>
      <c r="AY68" s="105"/>
      <c r="AZ68" s="105"/>
      <c r="BA68" s="105"/>
      <c r="BB68" s="105"/>
      <c r="BC68" s="105"/>
      <c r="BD68" s="105"/>
      <c r="BE68" s="105"/>
      <c r="BF68" s="105"/>
      <c r="BG68" s="105"/>
      <c r="BH68" s="105"/>
      <c r="BI68" s="105"/>
      <c r="BJ68" s="105"/>
      <c r="BK68" s="105"/>
      <c r="BL68" s="105"/>
      <c r="BM68" s="105"/>
      <c r="BN68" s="105"/>
      <c r="BO68" s="105"/>
      <c r="BP68" s="105"/>
      <c r="BQ68" s="105"/>
      <c r="BR68" s="105"/>
      <c r="BS68" s="105"/>
      <c r="BT68" s="105"/>
      <c r="BU68" s="105"/>
      <c r="BV68" s="105"/>
      <c r="BW68" s="105"/>
      <c r="BX68" s="105"/>
      <c r="BY68" s="105"/>
      <c r="BZ68" s="105"/>
      <c r="CA68" s="105"/>
      <c r="CB68" s="105"/>
      <c r="CC68" s="105"/>
      <c r="CD68" s="105"/>
      <c r="CE68" s="105"/>
      <c r="CF68" s="105"/>
      <c r="CG68" s="105"/>
      <c r="CH68" s="105"/>
      <c r="CI68" s="105"/>
      <c r="CJ68" s="105"/>
      <c r="CK68" s="105"/>
      <c r="CL68" s="105"/>
      <c r="CM68" s="105"/>
      <c r="CN68" s="105"/>
      <c r="CO68" s="26"/>
      <c r="CP68" s="26"/>
      <c r="CQ68" s="26"/>
      <c r="CR68" s="27"/>
      <c r="CS68" s="106"/>
      <c r="CT68" s="106"/>
      <c r="CU68" s="106"/>
      <c r="CV68" s="106"/>
      <c r="CW68" s="106"/>
      <c r="CX68" s="106"/>
      <c r="CY68" s="106"/>
      <c r="CZ68" s="106"/>
      <c r="DA68" s="106"/>
      <c r="DB68" s="106"/>
      <c r="DC68" s="106"/>
      <c r="DD68" s="106"/>
      <c r="DE68" s="106"/>
      <c r="DF68" s="106"/>
      <c r="DG68" s="106"/>
      <c r="DH68" s="106"/>
      <c r="DI68" s="106"/>
      <c r="DJ68" s="106"/>
      <c r="DK68" s="106"/>
      <c r="DL68" s="106"/>
      <c r="DM68" s="106"/>
      <c r="DN68" s="106"/>
      <c r="DO68" s="106"/>
      <c r="DP68" s="106"/>
      <c r="DQ68" s="106"/>
      <c r="DR68" s="106"/>
      <c r="DS68" s="106"/>
      <c r="DT68" s="106"/>
      <c r="DU68" s="106"/>
      <c r="DV68" s="106"/>
      <c r="DW68" s="106"/>
      <c r="DX68" s="106"/>
      <c r="DY68" s="106"/>
      <c r="DZ68" s="106"/>
      <c r="EA68" s="106"/>
      <c r="EB68" s="106"/>
      <c r="EC68" s="26"/>
      <c r="ED68" s="26"/>
      <c r="EE68" s="26"/>
      <c r="EF68" s="27"/>
      <c r="EG68" s="107"/>
    </row>
    <row r="69" spans="2:137" s="108" customFormat="1" ht="11.25" customHeight="1" x14ac:dyDescent="0.2">
      <c r="B69" s="25"/>
      <c r="C69" s="105"/>
      <c r="D69" s="105"/>
      <c r="E69" s="105"/>
      <c r="F69" s="105"/>
      <c r="G69" s="105"/>
      <c r="H69" s="105"/>
      <c r="I69" s="105"/>
      <c r="J69" s="105" t="s">
        <v>8</v>
      </c>
      <c r="K69" s="105"/>
      <c r="L69" s="105"/>
      <c r="M69" s="105"/>
      <c r="N69" s="105"/>
      <c r="O69" s="105" t="s">
        <v>9</v>
      </c>
      <c r="P69" s="105"/>
      <c r="Q69" s="105"/>
      <c r="R69" s="105" t="str">
        <f>TEXT(AK66+Q67+Q68,"#,##0.#######")</f>
        <v>22,509.1</v>
      </c>
      <c r="S69" s="105"/>
      <c r="T69" s="105"/>
      <c r="U69" s="105"/>
      <c r="V69" s="105"/>
      <c r="W69" s="105"/>
      <c r="X69" s="105"/>
      <c r="Y69" s="105"/>
      <c r="Z69" s="105"/>
      <c r="AA69" s="105"/>
      <c r="AB69" s="105"/>
      <c r="AC69" s="105"/>
      <c r="AD69" s="105"/>
      <c r="AE69" s="105"/>
      <c r="AF69" s="105"/>
      <c r="AG69" s="105"/>
      <c r="AH69" s="105"/>
      <c r="AI69" s="105"/>
      <c r="AJ69" s="105"/>
      <c r="AK69" s="105"/>
      <c r="AL69" s="105"/>
      <c r="AM69" s="105"/>
      <c r="AN69" s="105"/>
      <c r="AO69" s="105"/>
      <c r="AP69" s="105"/>
      <c r="AQ69" s="105"/>
      <c r="AR69" s="105"/>
      <c r="AS69" s="105"/>
      <c r="AT69" s="105"/>
      <c r="AU69" s="105"/>
      <c r="AV69" s="105"/>
      <c r="AW69" s="105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5"/>
      <c r="BK69" s="105"/>
      <c r="BL69" s="105"/>
      <c r="BM69" s="105"/>
      <c r="BN69" s="105"/>
      <c r="BO69" s="105"/>
      <c r="BP69" s="105"/>
      <c r="BQ69" s="105"/>
      <c r="BR69" s="105"/>
      <c r="BS69" s="105"/>
      <c r="BT69" s="105"/>
      <c r="BU69" s="105"/>
      <c r="BV69" s="105"/>
      <c r="BW69" s="105"/>
      <c r="BX69" s="105"/>
      <c r="BY69" s="105"/>
      <c r="BZ69" s="105"/>
      <c r="CA69" s="105"/>
      <c r="CB69" s="105"/>
      <c r="CC69" s="105"/>
      <c r="CD69" s="105"/>
      <c r="CE69" s="105"/>
      <c r="CF69" s="105"/>
      <c r="CG69" s="105"/>
      <c r="CH69" s="105"/>
      <c r="CI69" s="105"/>
      <c r="CJ69" s="105"/>
      <c r="CK69" s="105"/>
      <c r="CL69" s="105"/>
      <c r="CM69" s="105"/>
      <c r="CN69" s="105"/>
      <c r="CO69" s="26">
        <f>CQ69+CP69+CR69</f>
        <v>22509.1</v>
      </c>
      <c r="CP69" s="26" t="str">
        <f>TEXT(Q67,"#,###.0")</f>
        <v>1,197.1</v>
      </c>
      <c r="CQ69" s="26" t="str">
        <f>TEXT(AK66,"#,###.0")</f>
        <v>19,472.1</v>
      </c>
      <c r="CR69" s="27" t="str">
        <f>TEXT(Q68,"#,###.0")</f>
        <v>1,839.9</v>
      </c>
      <c r="CS69" s="106"/>
      <c r="CT69" s="106"/>
      <c r="CU69" s="106"/>
      <c r="CV69" s="106"/>
      <c r="CW69" s="106"/>
      <c r="CX69" s="106"/>
      <c r="CY69" s="106"/>
      <c r="CZ69" s="106"/>
      <c r="DA69" s="106"/>
      <c r="DB69" s="106"/>
      <c r="DC69" s="106"/>
      <c r="DD69" s="106"/>
      <c r="DE69" s="106"/>
      <c r="DF69" s="106"/>
      <c r="DG69" s="106"/>
      <c r="DH69" s="106"/>
      <c r="DI69" s="106"/>
      <c r="DJ69" s="106"/>
      <c r="DK69" s="106"/>
      <c r="DL69" s="106"/>
      <c r="DM69" s="106"/>
      <c r="DN69" s="106"/>
      <c r="DO69" s="106"/>
      <c r="DP69" s="106"/>
      <c r="DQ69" s="106"/>
      <c r="DR69" s="106"/>
      <c r="DS69" s="106"/>
      <c r="DT69" s="106"/>
      <c r="DU69" s="106"/>
      <c r="DV69" s="106"/>
      <c r="DW69" s="106"/>
      <c r="DX69" s="106"/>
      <c r="DY69" s="106"/>
      <c r="DZ69" s="106"/>
      <c r="EA69" s="106"/>
      <c r="EB69" s="106"/>
      <c r="EC69" s="26">
        <f>EE69+ED69+EF69</f>
        <v>22509.1</v>
      </c>
      <c r="ED69" s="26" t="str">
        <f>TEXT(Q67,"#,###.0")</f>
        <v>1,197.1</v>
      </c>
      <c r="EE69" s="26" t="str">
        <f>TEXT(AK66,"#,###.0")</f>
        <v>19,472.1</v>
      </c>
      <c r="EF69" s="27" t="str">
        <f>TEXT(Q68,"#,###.0")</f>
        <v>1,839.9</v>
      </c>
      <c r="EG69" s="107"/>
    </row>
    <row r="70" spans="2:137" s="17" customFormat="1" ht="11.25" customHeight="1" x14ac:dyDescent="0.2">
      <c r="B70" s="25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6"/>
      <c r="CP70" s="26"/>
      <c r="CQ70" s="26"/>
      <c r="CR70" s="27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  <c r="DT70" s="22"/>
      <c r="DU70" s="22"/>
      <c r="DV70" s="22"/>
      <c r="DW70" s="22"/>
      <c r="DX70" s="22"/>
      <c r="DY70" s="22"/>
      <c r="DZ70" s="22"/>
      <c r="EA70" s="22"/>
      <c r="EB70" s="22"/>
      <c r="EC70" s="26"/>
      <c r="ED70" s="26"/>
      <c r="EE70" s="26"/>
      <c r="EF70" s="27"/>
      <c r="EG70" s="3"/>
    </row>
    <row r="71" spans="2:137" s="17" customFormat="1" ht="11.25" customHeight="1" x14ac:dyDescent="0.2">
      <c r="B71" s="25"/>
      <c r="C71" s="21"/>
      <c r="D71" s="21" t="s">
        <v>31</v>
      </c>
      <c r="E71" s="21"/>
      <c r="F71" s="21"/>
      <c r="G71" s="21" t="s">
        <v>23</v>
      </c>
      <c r="H71" s="21"/>
      <c r="I71" s="21"/>
      <c r="J71" s="21"/>
      <c r="K71" s="21"/>
      <c r="L71" s="21"/>
      <c r="M71" s="21" t="s">
        <v>8</v>
      </c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6"/>
      <c r="CP71" s="26"/>
      <c r="CQ71" s="26"/>
      <c r="CR71" s="27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  <c r="DT71" s="22"/>
      <c r="DU71" s="22"/>
      <c r="DV71" s="22"/>
      <c r="DW71" s="22"/>
      <c r="DX71" s="22"/>
      <c r="DY71" s="22"/>
      <c r="DZ71" s="22"/>
      <c r="EA71" s="22"/>
      <c r="EB71" s="22"/>
      <c r="EC71" s="26"/>
      <c r="ED71" s="26"/>
      <c r="EE71" s="26"/>
      <c r="EF71" s="27"/>
      <c r="EG71" s="3"/>
    </row>
    <row r="72" spans="2:137" s="17" customFormat="1" ht="11.25" customHeight="1" x14ac:dyDescent="0.2">
      <c r="B72" s="25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6"/>
      <c r="CP72" s="26"/>
      <c r="CQ72" s="26"/>
      <c r="CR72" s="27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  <c r="EC72" s="26"/>
      <c r="ED72" s="26"/>
      <c r="EE72" s="26"/>
      <c r="EF72" s="27"/>
      <c r="EG72" s="3"/>
    </row>
    <row r="73" spans="2:137" s="17" customFormat="1" ht="11.25" customHeight="1" x14ac:dyDescent="0.2">
      <c r="B73" s="25"/>
      <c r="C73" s="21"/>
      <c r="D73" s="21"/>
      <c r="E73" s="21"/>
      <c r="F73" s="21"/>
      <c r="G73" s="21"/>
      <c r="H73" s="21" t="s">
        <v>3</v>
      </c>
      <c r="I73" s="21"/>
      <c r="J73" s="21"/>
      <c r="K73" s="21"/>
      <c r="L73" s="21"/>
      <c r="M73" s="21"/>
      <c r="N73" s="21"/>
      <c r="O73" s="21" t="s">
        <v>9</v>
      </c>
      <c r="P73" s="21"/>
      <c r="Q73" s="21" t="str">
        <f>TEXT(EE43,"#,###.##")</f>
        <v>24,472.9</v>
      </c>
      <c r="R73" s="21"/>
      <c r="S73" s="21"/>
      <c r="T73" s="21"/>
      <c r="U73" s="21"/>
      <c r="V73" s="21"/>
      <c r="W73" s="21"/>
      <c r="X73" s="21"/>
      <c r="Y73" s="21"/>
      <c r="Z73" s="21" t="s">
        <v>26</v>
      </c>
      <c r="AA73" s="21"/>
      <c r="AB73" s="21" t="str">
        <f>TEXT(EE69,"#,###.##")</f>
        <v>19,472.1</v>
      </c>
      <c r="AC73" s="21"/>
      <c r="AD73" s="21"/>
      <c r="AE73" s="21"/>
      <c r="AF73" s="21"/>
      <c r="AG73" s="21"/>
      <c r="AH73" s="21"/>
      <c r="AI73" s="21"/>
      <c r="AJ73" s="21"/>
      <c r="AK73" s="21" t="s">
        <v>11</v>
      </c>
      <c r="AL73" s="21"/>
      <c r="AM73" s="21"/>
      <c r="AN73" s="21" t="str">
        <f>TEXT(TRUNC(EE43+EE69,0),"#,##0")</f>
        <v>43,945</v>
      </c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6"/>
      <c r="CP73" s="26"/>
      <c r="CQ73" s="26"/>
      <c r="CR73" s="27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6"/>
      <c r="ED73" s="26"/>
      <c r="EE73" s="26"/>
      <c r="EF73" s="27"/>
      <c r="EG73" s="3"/>
    </row>
    <row r="74" spans="2:137" s="17" customFormat="1" ht="11.25" customHeight="1" x14ac:dyDescent="0.2">
      <c r="B74" s="25"/>
      <c r="C74" s="21"/>
      <c r="D74" s="21"/>
      <c r="E74" s="21"/>
      <c r="F74" s="21"/>
      <c r="G74" s="21"/>
      <c r="H74" s="21" t="s">
        <v>4</v>
      </c>
      <c r="I74" s="21"/>
      <c r="J74" s="21"/>
      <c r="K74" s="21"/>
      <c r="L74" s="21"/>
      <c r="M74" s="21"/>
      <c r="N74" s="21"/>
      <c r="O74" s="21" t="s">
        <v>9</v>
      </c>
      <c r="P74" s="21"/>
      <c r="Q74" s="21" t="str">
        <f>TEXT(ED14,"#,###.##")</f>
        <v>22,134.6</v>
      </c>
      <c r="R74" s="21"/>
      <c r="S74" s="21"/>
      <c r="T74" s="21"/>
      <c r="U74" s="21"/>
      <c r="V74" s="21"/>
      <c r="W74" s="21"/>
      <c r="X74" s="21"/>
      <c r="Y74" s="21"/>
      <c r="Z74" s="21" t="s">
        <v>26</v>
      </c>
      <c r="AA74" s="21"/>
      <c r="AB74" s="21" t="str">
        <f>TEXT(ED43,"#,###.##")</f>
        <v>1,762.4</v>
      </c>
      <c r="AC74" s="21"/>
      <c r="AD74" s="21"/>
      <c r="AE74" s="21"/>
      <c r="AF74" s="21"/>
      <c r="AG74" s="21"/>
      <c r="AH74" s="21"/>
      <c r="AI74" s="21"/>
      <c r="AJ74" s="21" t="s">
        <v>26</v>
      </c>
      <c r="AK74" s="21"/>
      <c r="AL74" s="21" t="str">
        <f>TEXT(ED69,"#,###.##")</f>
        <v>1,197.1</v>
      </c>
      <c r="AM74" s="21"/>
      <c r="AN74" s="21"/>
      <c r="AO74" s="21"/>
      <c r="AP74" s="21"/>
      <c r="AQ74" s="21"/>
      <c r="AR74" s="21"/>
      <c r="AS74" s="21"/>
      <c r="AT74" s="21" t="s">
        <v>11</v>
      </c>
      <c r="AU74" s="21"/>
      <c r="AV74" s="21"/>
      <c r="AW74" s="21" t="str">
        <f>TEXT(TRUNC(ED14+ED43+ED69,0),"#,##0")</f>
        <v>25,094</v>
      </c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6"/>
      <c r="CP74" s="26"/>
      <c r="CQ74" s="26"/>
      <c r="CR74" s="27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6"/>
      <c r="ED74" s="26"/>
      <c r="EE74" s="26"/>
      <c r="EF74" s="27"/>
      <c r="EG74" s="3"/>
    </row>
    <row r="75" spans="2:137" s="17" customFormat="1" ht="11.25" customHeight="1" x14ac:dyDescent="0.2">
      <c r="B75" s="25"/>
      <c r="C75" s="21"/>
      <c r="D75" s="21"/>
      <c r="E75" s="21"/>
      <c r="F75" s="21"/>
      <c r="G75" s="21"/>
      <c r="H75" s="21" t="s">
        <v>19</v>
      </c>
      <c r="I75" s="21"/>
      <c r="J75" s="21"/>
      <c r="K75" s="21"/>
      <c r="L75" s="21" t="s">
        <v>20</v>
      </c>
      <c r="M75" s="21"/>
      <c r="N75" s="21"/>
      <c r="O75" s="21" t="s">
        <v>9</v>
      </c>
      <c r="P75" s="21"/>
      <c r="Q75" s="21" t="str">
        <f>TEXT(EF43,"#,###.##")</f>
        <v>2,294.</v>
      </c>
      <c r="R75" s="21"/>
      <c r="S75" s="21"/>
      <c r="T75" s="21"/>
      <c r="U75" s="21"/>
      <c r="V75" s="21"/>
      <c r="W75" s="21" t="s">
        <v>26</v>
      </c>
      <c r="X75" s="21"/>
      <c r="Y75" s="21" t="str">
        <f>TEXT(EF69,"#,###.##")</f>
        <v>1,839.9</v>
      </c>
      <c r="Z75" s="21"/>
      <c r="AA75" s="21"/>
      <c r="AB75" s="21"/>
      <c r="AC75" s="21"/>
      <c r="AD75" s="21"/>
      <c r="AE75" s="21"/>
      <c r="AF75" s="21"/>
      <c r="AG75" s="21" t="s">
        <v>11</v>
      </c>
      <c r="AH75" s="21"/>
      <c r="AI75" s="21"/>
      <c r="AJ75" s="21" t="str">
        <f>TEXT(TRUNC(EF43+EF69,0),"#,##0")</f>
        <v>4,133</v>
      </c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6"/>
      <c r="CP75" s="26"/>
      <c r="CQ75" s="26"/>
      <c r="CR75" s="27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6"/>
      <c r="ED75" s="26"/>
      <c r="EE75" s="26"/>
      <c r="EF75" s="27"/>
      <c r="EG75" s="3"/>
    </row>
    <row r="76" spans="2:137" s="17" customFormat="1" ht="11.25" customHeight="1" x14ac:dyDescent="0.2">
      <c r="B76" s="25"/>
      <c r="C76" s="21"/>
      <c r="D76" s="21"/>
      <c r="E76" s="21"/>
      <c r="F76" s="21"/>
      <c r="G76" s="21"/>
      <c r="H76" s="21"/>
      <c r="I76" s="21"/>
      <c r="J76" s="21" t="s">
        <v>8</v>
      </c>
      <c r="K76" s="21"/>
      <c r="L76" s="21"/>
      <c r="M76" s="21"/>
      <c r="N76" s="21"/>
      <c r="O76" s="21" t="s">
        <v>9</v>
      </c>
      <c r="P76" s="21"/>
      <c r="Q76" s="21"/>
      <c r="R76" s="21" t="str">
        <f>TEXT(AN73+AW74+AJ75,"#,##0")</f>
        <v>73,172</v>
      </c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32">
        <f>CQ76+CP76+CR76</f>
        <v>73172</v>
      </c>
      <c r="CP76" s="26" t="str">
        <f>TEXT(AW74,"#,##0")</f>
        <v>25,094</v>
      </c>
      <c r="CQ76" s="26" t="str">
        <f>TEXT(AN73,"#,##0")</f>
        <v>43,945</v>
      </c>
      <c r="CR76" s="27" t="str">
        <f>TEXT(AJ75,"#,##0")</f>
        <v>4,133</v>
      </c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32">
        <f>EE76+ED76+EF76</f>
        <v>73172</v>
      </c>
      <c r="ED76" s="26" t="str">
        <f>TEXT(AW74,"#,##0")</f>
        <v>25,094</v>
      </c>
      <c r="EE76" s="26" t="str">
        <f>TEXT(AN73,"#,##0")</f>
        <v>43,945</v>
      </c>
      <c r="EF76" s="27" t="str">
        <f>TEXT(AJ75,"#,##0")</f>
        <v>4,133</v>
      </c>
      <c r="EG76" s="3"/>
    </row>
    <row r="77" spans="2:137" s="17" customFormat="1" ht="11.25" customHeight="1" x14ac:dyDescent="0.2">
      <c r="B77" s="28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30"/>
      <c r="CP77" s="30"/>
      <c r="CQ77" s="30"/>
      <c r="CR77" s="31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6"/>
      <c r="ED77" s="26"/>
      <c r="EE77" s="26"/>
      <c r="EF77" s="27"/>
      <c r="EG77" s="3"/>
    </row>
    <row r="78" spans="2:137" s="17" customFormat="1" ht="11.25" customHeight="1" x14ac:dyDescent="0.2">
      <c r="B78" s="116" t="s">
        <v>185</v>
      </c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  <c r="AA78" s="117"/>
      <c r="AB78" s="117"/>
      <c r="AC78" s="117"/>
      <c r="AD78" s="117"/>
      <c r="AE78" s="117"/>
      <c r="AF78" s="117"/>
      <c r="AG78" s="117"/>
      <c r="AH78" s="117"/>
      <c r="AI78" s="117"/>
      <c r="AJ78" s="117"/>
      <c r="AK78" s="117"/>
      <c r="AL78" s="117"/>
      <c r="AM78" s="117"/>
      <c r="AN78" s="117"/>
      <c r="AO78" s="117"/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  <c r="BI78" s="117"/>
      <c r="BJ78" s="117"/>
      <c r="BK78" s="117"/>
      <c r="BL78" s="117"/>
      <c r="BM78" s="117"/>
      <c r="BN78" s="117"/>
      <c r="BO78" s="117"/>
      <c r="BP78" s="117"/>
      <c r="BQ78" s="117"/>
      <c r="BR78" s="117"/>
      <c r="BS78" s="117"/>
      <c r="BT78" s="117"/>
      <c r="BU78" s="117"/>
      <c r="BV78" s="117"/>
      <c r="BW78" s="117"/>
      <c r="BX78" s="117"/>
      <c r="BY78" s="117"/>
      <c r="BZ78" s="117"/>
      <c r="CA78" s="117"/>
      <c r="CB78" s="117"/>
      <c r="CC78" s="117"/>
      <c r="CD78" s="117"/>
      <c r="CE78" s="117"/>
      <c r="CF78" s="117"/>
      <c r="CG78" s="117"/>
      <c r="CH78" s="117"/>
      <c r="CI78" s="117"/>
      <c r="CJ78" s="117"/>
      <c r="CK78" s="117"/>
      <c r="CL78" s="117"/>
      <c r="CM78" s="117"/>
      <c r="CN78" s="117"/>
      <c r="CO78" s="118">
        <f>CO150</f>
        <v>70971</v>
      </c>
      <c r="CP78" s="118" t="str">
        <f>CP150</f>
        <v>22,893</v>
      </c>
      <c r="CQ78" s="118" t="str">
        <f>CQ150</f>
        <v>43,945</v>
      </c>
      <c r="CR78" s="119" t="str">
        <f>CR150</f>
        <v>4,133</v>
      </c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3">
        <f>EC150</f>
        <v>70971</v>
      </c>
      <c r="ED78" s="23" t="str">
        <f>ED150</f>
        <v>22,893</v>
      </c>
      <c r="EE78" s="23" t="str">
        <f>EE150</f>
        <v>43,945</v>
      </c>
      <c r="EF78" s="24" t="str">
        <f>EF150</f>
        <v>4,133</v>
      </c>
      <c r="EG78" s="3"/>
    </row>
    <row r="79" spans="2:137" s="17" customFormat="1" ht="11.25" customHeight="1" x14ac:dyDescent="0.2">
      <c r="B79" s="25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6"/>
      <c r="CP79" s="26"/>
      <c r="CQ79" s="26"/>
      <c r="CR79" s="27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6"/>
      <c r="ED79" s="26"/>
      <c r="EE79" s="26"/>
      <c r="EF79" s="27"/>
      <c r="EG79" s="3"/>
    </row>
    <row r="80" spans="2:137" s="17" customFormat="1" ht="11.25" customHeight="1" x14ac:dyDescent="0.2">
      <c r="B80" s="25"/>
      <c r="C80" s="21"/>
      <c r="D80" s="21" t="s">
        <v>6</v>
      </c>
      <c r="E80" s="21"/>
      <c r="F80" s="21"/>
      <c r="G80" s="21" t="s">
        <v>4</v>
      </c>
      <c r="H80" s="21"/>
      <c r="I80" s="21"/>
      <c r="J80" s="21"/>
      <c r="K80" s="21"/>
      <c r="L80" s="21"/>
      <c r="M80" s="21"/>
      <c r="N80" s="21" t="s">
        <v>96</v>
      </c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6"/>
      <c r="CP80" s="26"/>
      <c r="CQ80" s="26"/>
      <c r="CR80" s="27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6"/>
      <c r="ED80" s="26"/>
      <c r="EE80" s="26"/>
      <c r="EF80" s="27"/>
      <c r="EG80" s="3"/>
    </row>
    <row r="81" spans="2:137" s="17" customFormat="1" ht="11.25" customHeight="1" x14ac:dyDescent="0.2">
      <c r="B81" s="25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6"/>
      <c r="CP81" s="26"/>
      <c r="CQ81" s="26"/>
      <c r="CR81" s="27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6"/>
      <c r="ED81" s="26"/>
      <c r="EE81" s="26"/>
      <c r="EF81" s="27"/>
      <c r="EG81" s="3"/>
    </row>
    <row r="82" spans="2:137" s="19" customFormat="1" ht="11.25" customHeight="1" x14ac:dyDescent="0.2">
      <c r="B82" s="25"/>
      <c r="C82" s="21"/>
      <c r="D82" s="21"/>
      <c r="E82" s="21"/>
      <c r="F82" s="21"/>
      <c r="G82" s="21" t="s">
        <v>29</v>
      </c>
      <c r="H82" s="21" t="s">
        <v>56</v>
      </c>
      <c r="I82" s="21"/>
      <c r="J82" s="21"/>
      <c r="K82" s="21"/>
      <c r="L82" s="21"/>
      <c r="M82" s="21" t="s">
        <v>97</v>
      </c>
      <c r="N82" s="21"/>
      <c r="O82" s="21"/>
      <c r="P82" s="21"/>
      <c r="Q82" s="21"/>
      <c r="R82" s="21" t="s">
        <v>57</v>
      </c>
      <c r="S82" s="21"/>
      <c r="T82" s="21"/>
      <c r="U82" s="21"/>
      <c r="V82" s="21"/>
      <c r="W82" s="21" t="s">
        <v>59</v>
      </c>
      <c r="X82" s="21"/>
      <c r="Y82" s="21"/>
      <c r="Z82" s="21"/>
      <c r="AA82" s="21"/>
      <c r="AB82" s="115" t="s">
        <v>191</v>
      </c>
      <c r="AC82" s="21"/>
      <c r="AD82" s="21" t="s">
        <v>32</v>
      </c>
      <c r="AE82" s="21"/>
      <c r="AF82" s="21" t="s">
        <v>30</v>
      </c>
      <c r="AG82" s="21"/>
      <c r="AH82" s="21"/>
      <c r="AI82" s="21"/>
      <c r="AJ82" s="21"/>
      <c r="AK82" s="21"/>
      <c r="AL82" s="21" t="s">
        <v>190</v>
      </c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6"/>
      <c r="CP82" s="26"/>
      <c r="CQ82" s="26"/>
      <c r="CR82" s="27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6"/>
      <c r="ED82" s="26"/>
      <c r="EE82" s="26"/>
      <c r="EF82" s="27"/>
      <c r="EG82" s="3"/>
    </row>
    <row r="83" spans="2:137" s="17" customFormat="1" ht="11.25" customHeight="1" x14ac:dyDescent="0.2">
      <c r="B83" s="25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6"/>
      <c r="CP83" s="26"/>
      <c r="CQ83" s="26"/>
      <c r="CR83" s="27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6"/>
      <c r="ED83" s="26"/>
      <c r="EE83" s="26"/>
      <c r="EF83" s="27"/>
      <c r="EG83" s="3"/>
    </row>
    <row r="84" spans="2:137" s="17" customFormat="1" ht="11.25" customHeight="1" x14ac:dyDescent="0.2">
      <c r="B84" s="25"/>
      <c r="C84" s="21"/>
      <c r="D84" s="21"/>
      <c r="E84" s="21"/>
      <c r="F84" s="21"/>
      <c r="G84" s="21" t="s">
        <v>172</v>
      </c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 t="s">
        <v>46</v>
      </c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 t="str">
        <f>TEXT(자재단가!R6,"#,##0.#######")</f>
        <v>419,160.</v>
      </c>
      <c r="AQ84" s="21"/>
      <c r="AR84" s="21"/>
      <c r="AS84" s="21"/>
      <c r="AT84" s="21"/>
      <c r="AU84" s="21"/>
      <c r="AV84" s="21"/>
      <c r="AW84" s="21"/>
      <c r="AX84" s="21"/>
      <c r="AY84" s="21"/>
      <c r="AZ84" s="21" t="s">
        <v>186</v>
      </c>
      <c r="BA84" s="21"/>
      <c r="BB84" s="21"/>
      <c r="BC84" s="21" t="str">
        <f>TEXT(1.05,"#,##0.#######")</f>
        <v>1.05</v>
      </c>
      <c r="BD84" s="21"/>
      <c r="BE84" s="21"/>
      <c r="BF84" s="21"/>
      <c r="BG84" s="21" t="s">
        <v>17</v>
      </c>
      <c r="BH84" s="21"/>
      <c r="BI84" s="21"/>
      <c r="BJ84" s="21" t="s">
        <v>12</v>
      </c>
      <c r="BK84" s="21"/>
      <c r="BL84" s="21" t="str">
        <f>TEXT(10,"#,##0.#######")</f>
        <v>10.</v>
      </c>
      <c r="BM84" s="21"/>
      <c r="BN84" s="21" t="s">
        <v>43</v>
      </c>
      <c r="BO84" s="21"/>
      <c r="BP84" s="21"/>
      <c r="BQ84" s="21" t="s">
        <v>15</v>
      </c>
      <c r="BR84" s="21"/>
      <c r="BS84" s="21"/>
      <c r="BT84" s="21" t="str">
        <f>TEXT(0.9,"#,##0.0#######")</f>
        <v>0.9</v>
      </c>
      <c r="BU84" s="21"/>
      <c r="BV84" s="21"/>
      <c r="BW84" s="21"/>
      <c r="BX84" s="21" t="s">
        <v>187</v>
      </c>
      <c r="BY84" s="21"/>
      <c r="BZ84" s="21"/>
      <c r="CA84" s="21" t="str">
        <f>TEXT(AB82,"#,##0.#######")</f>
        <v>50.</v>
      </c>
      <c r="CB84" s="21"/>
      <c r="CC84" s="21"/>
      <c r="CD84" s="21" t="s">
        <v>32</v>
      </c>
      <c r="CE84" s="21"/>
      <c r="CF84" s="21" t="s">
        <v>11</v>
      </c>
      <c r="CG84" s="21"/>
      <c r="CH84" s="21"/>
      <c r="CI84" s="21" t="str">
        <f>TEXT(TRUNC(AP84*BC84/BL84*BT84*(CA84*(1/100)),1),"#,##0.#######")</f>
        <v>19,805.3</v>
      </c>
      <c r="CJ84" s="21"/>
      <c r="CK84" s="21"/>
      <c r="CL84" s="21"/>
      <c r="CM84" s="21"/>
      <c r="CN84" s="21"/>
      <c r="CO84" s="26"/>
      <c r="CP84" s="26"/>
      <c r="CQ84" s="26"/>
      <c r="CR84" s="27"/>
      <c r="CS84" s="22"/>
      <c r="CT84" s="22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6"/>
      <c r="ED84" s="26"/>
      <c r="EE84" s="26"/>
      <c r="EF84" s="27"/>
      <c r="EG84" s="3"/>
    </row>
    <row r="85" spans="2:137" s="108" customFormat="1" ht="11.25" customHeight="1" x14ac:dyDescent="0.2">
      <c r="B85" s="2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105"/>
      <c r="AW85" s="105"/>
      <c r="AX85" s="105"/>
      <c r="AY85" s="105"/>
      <c r="AZ85" s="105"/>
      <c r="BA85" s="105"/>
      <c r="BB85" s="105"/>
      <c r="BC85" s="105"/>
      <c r="BD85" s="105"/>
      <c r="BE85" s="105"/>
      <c r="BF85" s="105"/>
      <c r="BG85" s="105"/>
      <c r="BH85" s="105"/>
      <c r="BI85" s="105"/>
      <c r="BJ85" s="105"/>
      <c r="BK85" s="105"/>
      <c r="BL85" s="105"/>
      <c r="BM85" s="105"/>
      <c r="BN85" s="105"/>
      <c r="BO85" s="105"/>
      <c r="BP85" s="105"/>
      <c r="BQ85" s="105"/>
      <c r="BR85" s="105"/>
      <c r="BS85" s="105"/>
      <c r="BT85" s="105"/>
      <c r="BU85" s="105"/>
      <c r="BV85" s="105"/>
      <c r="BW85" s="105"/>
      <c r="BX85" s="105"/>
      <c r="BY85" s="105"/>
      <c r="BZ85" s="105"/>
      <c r="CA85" s="105"/>
      <c r="CB85" s="105"/>
      <c r="CC85" s="105"/>
      <c r="CD85" s="105"/>
      <c r="CE85" s="105"/>
      <c r="CF85" s="105"/>
      <c r="CG85" s="105"/>
      <c r="CH85" s="105"/>
      <c r="CI85" s="105"/>
      <c r="CJ85" s="105"/>
      <c r="CK85" s="105"/>
      <c r="CL85" s="105"/>
      <c r="CM85" s="105"/>
      <c r="CN85" s="105"/>
      <c r="CO85" s="26"/>
      <c r="CP85" s="26"/>
      <c r="CQ85" s="26"/>
      <c r="CR85" s="27"/>
      <c r="CS85" s="106"/>
      <c r="CT85" s="106"/>
      <c r="CU85" s="106"/>
      <c r="CV85" s="106"/>
      <c r="CW85" s="106"/>
      <c r="CX85" s="106"/>
      <c r="CY85" s="106"/>
      <c r="CZ85" s="106"/>
      <c r="DA85" s="106"/>
      <c r="DB85" s="106"/>
      <c r="DC85" s="106"/>
      <c r="DD85" s="106"/>
      <c r="DE85" s="106"/>
      <c r="DF85" s="106"/>
      <c r="DG85" s="106"/>
      <c r="DH85" s="106"/>
      <c r="DI85" s="106"/>
      <c r="DJ85" s="106"/>
      <c r="DK85" s="106"/>
      <c r="DL85" s="106"/>
      <c r="DM85" s="106"/>
      <c r="DN85" s="106"/>
      <c r="DO85" s="106"/>
      <c r="DP85" s="106"/>
      <c r="DQ85" s="106"/>
      <c r="DR85" s="106"/>
      <c r="DS85" s="106"/>
      <c r="DT85" s="106"/>
      <c r="DU85" s="106"/>
      <c r="DV85" s="106"/>
      <c r="DW85" s="106"/>
      <c r="DX85" s="106"/>
      <c r="DY85" s="106"/>
      <c r="DZ85" s="106"/>
      <c r="EA85" s="106"/>
      <c r="EB85" s="106"/>
      <c r="EC85" s="26"/>
      <c r="ED85" s="26"/>
      <c r="EE85" s="26"/>
      <c r="EF85" s="27"/>
      <c r="EG85" s="107"/>
    </row>
    <row r="86" spans="2:137" s="108" customFormat="1" ht="11.25" customHeight="1" x14ac:dyDescent="0.2">
      <c r="B86" s="25"/>
      <c r="C86" s="105"/>
      <c r="D86" s="105"/>
      <c r="E86" s="105"/>
      <c r="F86" s="105"/>
      <c r="G86" s="105" t="s">
        <v>173</v>
      </c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 t="s">
        <v>99</v>
      </c>
      <c r="X86" s="105"/>
      <c r="Y86" s="105"/>
      <c r="Z86" s="105"/>
      <c r="AA86" s="105"/>
      <c r="AB86" s="105"/>
      <c r="AC86" s="105"/>
      <c r="AD86" s="105"/>
      <c r="AE86" s="105"/>
      <c r="AF86" s="105"/>
      <c r="AG86" s="105"/>
      <c r="AH86" s="105"/>
      <c r="AI86" s="105"/>
      <c r="AJ86" s="105" t="str">
        <f>TEXT(자재단가!R5,"#,##0.#######")</f>
        <v>1,250.</v>
      </c>
      <c r="AK86" s="105"/>
      <c r="AL86" s="105"/>
      <c r="AM86" s="105"/>
      <c r="AN86" s="105"/>
      <c r="AO86" s="105"/>
      <c r="AP86" s="105"/>
      <c r="AQ86" s="105"/>
      <c r="AR86" s="105" t="s">
        <v>15</v>
      </c>
      <c r="AS86" s="105"/>
      <c r="AT86" s="105"/>
      <c r="AU86" s="105" t="str">
        <f>TEXT(1.03,"#,##0.#######")</f>
        <v>1.03</v>
      </c>
      <c r="AV86" s="105"/>
      <c r="AW86" s="105"/>
      <c r="AX86" s="105"/>
      <c r="AY86" s="105" t="s">
        <v>33</v>
      </c>
      <c r="AZ86" s="105"/>
      <c r="BA86" s="105"/>
      <c r="BB86" s="105" t="s">
        <v>12</v>
      </c>
      <c r="BC86" s="105"/>
      <c r="BD86" s="105" t="str">
        <f>TEXT(10,"#,##0.#######")</f>
        <v>10.</v>
      </c>
      <c r="BE86" s="105"/>
      <c r="BF86" s="105" t="s">
        <v>43</v>
      </c>
      <c r="BG86" s="105"/>
      <c r="BH86" s="105"/>
      <c r="BI86" s="105" t="s">
        <v>188</v>
      </c>
      <c r="BJ86" s="105"/>
      <c r="BK86" s="105" t="str">
        <f>TEXT(TRUNC(AJ86*AU86/BD86,1),"#,##0.#######")</f>
        <v>128.7</v>
      </c>
      <c r="BL86" s="105"/>
      <c r="BM86" s="105"/>
      <c r="BN86" s="105"/>
      <c r="BO86" s="105"/>
      <c r="BP86" s="105"/>
      <c r="BQ86" s="105"/>
      <c r="BR86" s="105"/>
      <c r="BS86" s="105"/>
      <c r="BT86" s="105"/>
      <c r="BU86" s="105"/>
      <c r="BV86" s="105"/>
      <c r="BW86" s="105"/>
      <c r="BX86" s="105"/>
      <c r="BY86" s="105"/>
      <c r="BZ86" s="105"/>
      <c r="CA86" s="105"/>
      <c r="CB86" s="105"/>
      <c r="CC86" s="105"/>
      <c r="CD86" s="105"/>
      <c r="CE86" s="105"/>
      <c r="CF86" s="105"/>
      <c r="CG86" s="105"/>
      <c r="CH86" s="105"/>
      <c r="CI86" s="105"/>
      <c r="CJ86" s="105"/>
      <c r="CK86" s="105"/>
      <c r="CL86" s="105"/>
      <c r="CM86" s="105"/>
      <c r="CN86" s="105"/>
      <c r="CO86" s="26"/>
      <c r="CP86" s="26"/>
      <c r="CQ86" s="26"/>
      <c r="CR86" s="27"/>
      <c r="CS86" s="106"/>
      <c r="CT86" s="106"/>
      <c r="CU86" s="106"/>
      <c r="CV86" s="106"/>
      <c r="CW86" s="106"/>
      <c r="CX86" s="106"/>
      <c r="CY86" s="106"/>
      <c r="CZ86" s="106"/>
      <c r="DA86" s="106"/>
      <c r="DB86" s="106"/>
      <c r="DC86" s="106"/>
      <c r="DD86" s="106"/>
      <c r="DE86" s="106"/>
      <c r="DF86" s="106"/>
      <c r="DG86" s="106"/>
      <c r="DH86" s="106"/>
      <c r="DI86" s="106"/>
      <c r="DJ86" s="106"/>
      <c r="DK86" s="106"/>
      <c r="DL86" s="106"/>
      <c r="DM86" s="106"/>
      <c r="DN86" s="106"/>
      <c r="DO86" s="106"/>
      <c r="DP86" s="106"/>
      <c r="DQ86" s="106"/>
      <c r="DR86" s="106"/>
      <c r="DS86" s="106"/>
      <c r="DT86" s="106"/>
      <c r="DU86" s="106"/>
      <c r="DV86" s="106"/>
      <c r="DW86" s="106"/>
      <c r="DX86" s="106"/>
      <c r="DY86" s="106"/>
      <c r="DZ86" s="106"/>
      <c r="EA86" s="106"/>
      <c r="EB86" s="106"/>
      <c r="EC86" s="26"/>
      <c r="ED86" s="26"/>
      <c r="EE86" s="26"/>
      <c r="EF86" s="27"/>
      <c r="EG86" s="107"/>
    </row>
    <row r="87" spans="2:137" s="17" customFormat="1" ht="11.25" customHeight="1" x14ac:dyDescent="0.2">
      <c r="B87" s="25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6"/>
      <c r="CP87" s="26"/>
      <c r="CQ87" s="26"/>
      <c r="CR87" s="27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  <c r="EC87" s="26"/>
      <c r="ED87" s="26"/>
      <c r="EE87" s="26"/>
      <c r="EF87" s="27"/>
      <c r="EG87" s="3"/>
    </row>
    <row r="88" spans="2:137" s="17" customFormat="1" ht="11.25" customHeight="1" x14ac:dyDescent="0.2">
      <c r="B88" s="25"/>
      <c r="C88" s="21"/>
      <c r="D88" s="21"/>
      <c r="E88" s="21"/>
      <c r="F88" s="21"/>
      <c r="G88" s="21" t="s">
        <v>53</v>
      </c>
      <c r="H88" s="21"/>
      <c r="I88" s="21"/>
      <c r="J88" s="21"/>
      <c r="K88" s="21"/>
      <c r="L88" s="21"/>
      <c r="M88" s="21"/>
      <c r="N88" s="21"/>
      <c r="O88" s="21"/>
      <c r="P88" s="21" t="s">
        <v>9</v>
      </c>
      <c r="Q88" s="21"/>
      <c r="R88" s="21"/>
      <c r="S88" s="21" t="str">
        <f>TEXT(TRUNC(CI84+BK86,1),"#,##0.#######")</f>
        <v>19,934.</v>
      </c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6"/>
      <c r="CP88" s="26" t="str">
        <f>S88</f>
        <v>19,934.</v>
      </c>
      <c r="CQ88" s="26"/>
      <c r="CR88" s="27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22"/>
      <c r="DK88" s="22"/>
      <c r="DL88" s="22"/>
      <c r="DM88" s="22"/>
      <c r="DN88" s="22"/>
      <c r="DO88" s="22"/>
      <c r="DP88" s="22"/>
      <c r="DQ88" s="22"/>
      <c r="DR88" s="22"/>
      <c r="DS88" s="22"/>
      <c r="DT88" s="22"/>
      <c r="DU88" s="22"/>
      <c r="DV88" s="22"/>
      <c r="DW88" s="22"/>
      <c r="DX88" s="22"/>
      <c r="DY88" s="22"/>
      <c r="DZ88" s="22"/>
      <c r="EA88" s="22"/>
      <c r="EB88" s="22"/>
      <c r="EC88" s="26"/>
      <c r="ED88" s="26" t="str">
        <f>S88</f>
        <v>19,934.</v>
      </c>
      <c r="EE88" s="26"/>
      <c r="EF88" s="27"/>
      <c r="EG88" s="3"/>
    </row>
    <row r="89" spans="2:137" s="17" customFormat="1" ht="11.25" customHeight="1" x14ac:dyDescent="0.2">
      <c r="B89" s="25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6"/>
      <c r="CP89" s="26"/>
      <c r="CQ89" s="26"/>
      <c r="CR89" s="27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6"/>
      <c r="ED89" s="26"/>
      <c r="EE89" s="26"/>
      <c r="EF89" s="27"/>
      <c r="EG89" s="3"/>
    </row>
    <row r="90" spans="2:137" s="17" customFormat="1" ht="11.25" customHeight="1" x14ac:dyDescent="0.2">
      <c r="B90" s="25"/>
      <c r="C90" s="21"/>
      <c r="D90" s="21" t="s">
        <v>22</v>
      </c>
      <c r="E90" s="21"/>
      <c r="F90" s="21"/>
      <c r="G90" s="21" t="s">
        <v>52</v>
      </c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6"/>
      <c r="CP90" s="26"/>
      <c r="CQ90" s="26"/>
      <c r="CR90" s="27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6"/>
      <c r="ED90" s="26"/>
      <c r="EE90" s="26"/>
      <c r="EF90" s="27"/>
      <c r="EG90" s="3"/>
    </row>
    <row r="91" spans="2:137" s="17" customFormat="1" ht="11.25" customHeight="1" x14ac:dyDescent="0.2">
      <c r="B91" s="25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6"/>
      <c r="CP91" s="26"/>
      <c r="CQ91" s="26"/>
      <c r="CR91" s="27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6"/>
      <c r="ED91" s="26"/>
      <c r="EE91" s="26"/>
      <c r="EF91" s="27"/>
      <c r="EG91" s="3"/>
    </row>
    <row r="92" spans="2:137" s="17" customFormat="1" ht="11.25" customHeight="1" x14ac:dyDescent="0.2">
      <c r="B92" s="25"/>
      <c r="C92" s="21"/>
      <c r="D92" s="21"/>
      <c r="E92" s="21" t="s">
        <v>36</v>
      </c>
      <c r="F92" s="21"/>
      <c r="G92" s="21" t="s">
        <v>37</v>
      </c>
      <c r="H92" s="21"/>
      <c r="I92" s="21" t="s">
        <v>38</v>
      </c>
      <c r="J92" s="21"/>
      <c r="K92" s="21"/>
      <c r="L92" s="21" t="s">
        <v>51</v>
      </c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6"/>
      <c r="CP92" s="26"/>
      <c r="CQ92" s="26"/>
      <c r="CR92" s="27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6"/>
      <c r="ED92" s="26"/>
      <c r="EE92" s="26"/>
      <c r="EF92" s="27"/>
      <c r="EG92" s="3"/>
    </row>
    <row r="93" spans="2:137" s="17" customFormat="1" ht="11.25" customHeight="1" x14ac:dyDescent="0.2">
      <c r="B93" s="25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6"/>
      <c r="CP93" s="26"/>
      <c r="CQ93" s="26"/>
      <c r="CR93" s="27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6"/>
      <c r="ED93" s="26"/>
      <c r="EE93" s="26"/>
      <c r="EF93" s="27"/>
      <c r="EG93" s="3"/>
    </row>
    <row r="94" spans="2:137" s="17" customFormat="1" ht="11.25" customHeight="1" x14ac:dyDescent="0.2">
      <c r="B94" s="25"/>
      <c r="C94" s="21"/>
      <c r="D94" s="21"/>
      <c r="E94" s="21"/>
      <c r="F94" s="21"/>
      <c r="G94" s="21" t="s">
        <v>47</v>
      </c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 t="s">
        <v>9</v>
      </c>
      <c r="S94" s="21"/>
      <c r="T94" s="21" t="str">
        <f>TEXT(노임단가!L6,"#,##0")</f>
        <v>189,303</v>
      </c>
      <c r="U94" s="21"/>
      <c r="V94" s="21"/>
      <c r="W94" s="21"/>
      <c r="X94" s="21"/>
      <c r="Y94" s="21"/>
      <c r="Z94" s="21"/>
      <c r="AA94" s="21"/>
      <c r="AB94" s="21"/>
      <c r="AC94" s="21"/>
      <c r="AD94" s="21" t="s">
        <v>15</v>
      </c>
      <c r="AE94" s="21"/>
      <c r="AF94" s="21"/>
      <c r="AG94" s="21" t="str">
        <f>TEXT(0.73,"#,##0.#######")</f>
        <v>0.73</v>
      </c>
      <c r="AH94" s="21"/>
      <c r="AI94" s="21"/>
      <c r="AJ94" s="21"/>
      <c r="AK94" s="21" t="s">
        <v>38</v>
      </c>
      <c r="AL94" s="21"/>
      <c r="AM94" s="21"/>
      <c r="AN94" s="21" t="s">
        <v>12</v>
      </c>
      <c r="AO94" s="21"/>
      <c r="AP94" s="21" t="str">
        <f>TEXT(10,"#,##0.#######")</f>
        <v>10.</v>
      </c>
      <c r="AQ94" s="21"/>
      <c r="AR94" s="21" t="s">
        <v>43</v>
      </c>
      <c r="AS94" s="21"/>
      <c r="AT94" s="21"/>
      <c r="AU94" s="21" t="s">
        <v>11</v>
      </c>
      <c r="AV94" s="21"/>
      <c r="AW94" s="21" t="str">
        <f>TEXT(TRUNC(T94*AG94/AP94,1),"#,##0.#######")</f>
        <v>13,819.1</v>
      </c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6"/>
      <c r="CP94" s="26"/>
      <c r="CQ94" s="26"/>
      <c r="CR94" s="27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6"/>
      <c r="ED94" s="26"/>
      <c r="EE94" s="26"/>
      <c r="EF94" s="27"/>
      <c r="EG94" s="3"/>
    </row>
    <row r="95" spans="2:137" s="17" customFormat="1" ht="11.25" customHeight="1" x14ac:dyDescent="0.2">
      <c r="B95" s="25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6"/>
      <c r="CP95" s="26"/>
      <c r="CQ95" s="26"/>
      <c r="CR95" s="27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6"/>
      <c r="ED95" s="26"/>
      <c r="EE95" s="26"/>
      <c r="EF95" s="27"/>
      <c r="EG95" s="3"/>
    </row>
    <row r="96" spans="2:137" s="17" customFormat="1" ht="11.25" customHeight="1" x14ac:dyDescent="0.2">
      <c r="B96" s="25"/>
      <c r="C96" s="21"/>
      <c r="D96" s="21"/>
      <c r="E96" s="21"/>
      <c r="F96" s="21"/>
      <c r="G96" s="21" t="s">
        <v>39</v>
      </c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 t="s">
        <v>9</v>
      </c>
      <c r="S96" s="21"/>
      <c r="T96" s="21"/>
      <c r="U96" s="21" t="str">
        <f>TEXT(노임단가!L5,"#,##0")</f>
        <v>109,819</v>
      </c>
      <c r="V96" s="21"/>
      <c r="W96" s="21"/>
      <c r="X96" s="21"/>
      <c r="Y96" s="21"/>
      <c r="Z96" s="21"/>
      <c r="AA96" s="21"/>
      <c r="AB96" s="21"/>
      <c r="AC96" s="21"/>
      <c r="AD96" s="21"/>
      <c r="AE96" s="21" t="s">
        <v>15</v>
      </c>
      <c r="AF96" s="21"/>
      <c r="AG96" s="21"/>
      <c r="AH96" s="21" t="str">
        <f>TEXT(0.38,"#,##0.#######")</f>
        <v>0.38</v>
      </c>
      <c r="AI96" s="21"/>
      <c r="AJ96" s="21"/>
      <c r="AK96" s="21"/>
      <c r="AL96" s="21" t="s">
        <v>38</v>
      </c>
      <c r="AM96" s="21"/>
      <c r="AN96" s="21"/>
      <c r="AO96" s="21" t="s">
        <v>12</v>
      </c>
      <c r="AP96" s="21"/>
      <c r="AQ96" s="21" t="str">
        <f>TEXT(10,"#,##0.#######")</f>
        <v>10.</v>
      </c>
      <c r="AR96" s="21"/>
      <c r="AS96" s="21" t="s">
        <v>43</v>
      </c>
      <c r="AT96" s="21"/>
      <c r="AU96" s="21"/>
      <c r="AV96" s="21" t="s">
        <v>11</v>
      </c>
      <c r="AW96" s="21"/>
      <c r="AX96" s="21" t="str">
        <f>TEXT(TRUNC(U96*AH96/AQ96,1),"#,##0.#######")</f>
        <v>4,173.1</v>
      </c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6"/>
      <c r="CP96" s="26"/>
      <c r="CQ96" s="26"/>
      <c r="CR96" s="27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6"/>
      <c r="ED96" s="26"/>
      <c r="EE96" s="26"/>
      <c r="EF96" s="27"/>
      <c r="EG96" s="3"/>
    </row>
    <row r="97" spans="2:137" s="17" customFormat="1" ht="11.25" customHeight="1" x14ac:dyDescent="0.2">
      <c r="B97" s="25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6"/>
      <c r="CP97" s="26"/>
      <c r="CQ97" s="26"/>
      <c r="CR97" s="27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6"/>
      <c r="ED97" s="26"/>
      <c r="EE97" s="26"/>
      <c r="EF97" s="27"/>
      <c r="EG97" s="3"/>
    </row>
    <row r="98" spans="2:137" s="17" customFormat="1" ht="11.25" customHeight="1" x14ac:dyDescent="0.2">
      <c r="B98" s="25"/>
      <c r="C98" s="21"/>
      <c r="D98" s="21"/>
      <c r="E98" s="21"/>
      <c r="F98" s="21"/>
      <c r="G98" s="21" t="s">
        <v>40</v>
      </c>
      <c r="H98" s="21"/>
      <c r="I98" s="21"/>
      <c r="J98" s="21"/>
      <c r="K98" s="21"/>
      <c r="L98" s="21"/>
      <c r="M98" s="21"/>
      <c r="N98" s="21"/>
      <c r="O98" s="21"/>
      <c r="P98" s="21" t="s">
        <v>9</v>
      </c>
      <c r="Q98" s="21"/>
      <c r="R98" s="21" t="str">
        <f>TEXT(TRUNC(AW94+AX96,1),"#,##0.#######")</f>
        <v>17,992.2</v>
      </c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6"/>
      <c r="CP98" s="26"/>
      <c r="CQ98" s="26" t="str">
        <f>R98</f>
        <v>17,992.2</v>
      </c>
      <c r="CR98" s="27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6"/>
      <c r="ED98" s="26"/>
      <c r="EE98" s="26" t="str">
        <f>R98</f>
        <v>17,992.2</v>
      </c>
      <c r="EF98" s="27"/>
      <c r="EG98" s="3"/>
    </row>
    <row r="99" spans="2:137" s="17" customFormat="1" ht="11.25" customHeight="1" x14ac:dyDescent="0.2">
      <c r="B99" s="25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6"/>
      <c r="CP99" s="26"/>
      <c r="CQ99" s="26"/>
      <c r="CR99" s="27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6"/>
      <c r="ED99" s="26"/>
      <c r="EE99" s="26"/>
      <c r="EF99" s="27"/>
      <c r="EG99" s="3"/>
    </row>
    <row r="100" spans="2:137" s="17" customFormat="1" ht="11.25" customHeight="1" x14ac:dyDescent="0.2">
      <c r="B100" s="25"/>
      <c r="C100" s="21"/>
      <c r="D100" s="21"/>
      <c r="E100" s="21"/>
      <c r="F100" s="21"/>
      <c r="G100" s="21" t="s">
        <v>48</v>
      </c>
      <c r="H100" s="21"/>
      <c r="I100" s="21"/>
      <c r="J100" s="21"/>
      <c r="K100" s="21"/>
      <c r="L100" s="21"/>
      <c r="M100" s="21"/>
      <c r="N100" s="21"/>
      <c r="O100" s="21"/>
      <c r="P100" s="21" t="s">
        <v>24</v>
      </c>
      <c r="Q100" s="21"/>
      <c r="R100" s="21"/>
      <c r="S100" s="21" t="s">
        <v>49</v>
      </c>
      <c r="T100" s="21"/>
      <c r="U100" s="21"/>
      <c r="V100" s="21"/>
      <c r="W100" s="21"/>
      <c r="X100" s="21"/>
      <c r="Y100" s="21" t="s">
        <v>13</v>
      </c>
      <c r="Z100" s="21" t="s">
        <v>100</v>
      </c>
      <c r="AA100" s="21"/>
      <c r="AB100" s="21"/>
      <c r="AC100" s="21"/>
      <c r="AD100" s="21"/>
      <c r="AE100" s="21"/>
      <c r="AF100" s="21"/>
      <c r="AG100" s="21"/>
      <c r="AH100" s="21" t="s">
        <v>14</v>
      </c>
      <c r="AI100" s="21"/>
      <c r="AJ100" s="21" t="s">
        <v>13</v>
      </c>
      <c r="AK100" s="21" t="s">
        <v>44</v>
      </c>
      <c r="AL100" s="21"/>
      <c r="AM100" s="21"/>
      <c r="AN100" s="21"/>
      <c r="AO100" s="21"/>
      <c r="AP100" s="21"/>
      <c r="AQ100" s="21"/>
      <c r="AR100" s="21"/>
      <c r="AS100" s="21"/>
      <c r="AT100" s="21" t="s">
        <v>101</v>
      </c>
      <c r="AU100" s="21"/>
      <c r="AV100" s="21"/>
      <c r="AW100" s="21" t="s">
        <v>32</v>
      </c>
      <c r="AX100" s="21" t="s">
        <v>14</v>
      </c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6"/>
      <c r="CP100" s="26"/>
      <c r="CQ100" s="26"/>
      <c r="CR100" s="27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6"/>
      <c r="ED100" s="26"/>
      <c r="EE100" s="26"/>
      <c r="EF100" s="27"/>
      <c r="EG100" s="3"/>
    </row>
    <row r="101" spans="2:137" s="17" customFormat="1" ht="11.25" customHeight="1" x14ac:dyDescent="0.2">
      <c r="B101" s="25"/>
      <c r="C101" s="21"/>
      <c r="D101" s="21"/>
      <c r="E101" s="21"/>
      <c r="F101" s="21"/>
      <c r="G101" s="21"/>
      <c r="H101" s="21" t="str">
        <f>R98</f>
        <v>17,992.2</v>
      </c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 t="s">
        <v>15</v>
      </c>
      <c r="T101" s="21"/>
      <c r="U101" s="21"/>
      <c r="V101" s="21" t="str">
        <f>TEXT(1.5,"#,##0.#######")</f>
        <v>1.5</v>
      </c>
      <c r="W101" s="21"/>
      <c r="X101" s="21"/>
      <c r="Y101" s="21" t="s">
        <v>32</v>
      </c>
      <c r="Z101" s="21"/>
      <c r="AA101" s="21" t="s">
        <v>11</v>
      </c>
      <c r="AB101" s="21"/>
      <c r="AC101" s="21" t="str">
        <f>TEXT(TRUNC(R98*(V101*(1/100)),1),"#,##0.#")</f>
        <v>269.8</v>
      </c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6">
        <f>CQ101+CP101+CR101</f>
        <v>269.8</v>
      </c>
      <c r="CP101" s="26" t="str">
        <f>AC101</f>
        <v>269.8</v>
      </c>
      <c r="CQ101" s="26"/>
      <c r="CR101" s="27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6">
        <f>EE101+ED101+EF101</f>
        <v>269.8</v>
      </c>
      <c r="ED101" s="26" t="str">
        <f>AC101</f>
        <v>269.8</v>
      </c>
      <c r="EE101" s="26"/>
      <c r="EF101" s="27"/>
      <c r="EG101" s="3"/>
    </row>
    <row r="102" spans="2:137" s="17" customFormat="1" ht="11.25" customHeight="1" x14ac:dyDescent="0.2">
      <c r="B102" s="25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6"/>
      <c r="CP102" s="26"/>
      <c r="CQ102" s="26"/>
      <c r="CR102" s="27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/>
      <c r="DJ102" s="22"/>
      <c r="DK102" s="22"/>
      <c r="DL102" s="22"/>
      <c r="DM102" s="22"/>
      <c r="DN102" s="22"/>
      <c r="DO102" s="22"/>
      <c r="DP102" s="22"/>
      <c r="DQ102" s="22"/>
      <c r="DR102" s="22"/>
      <c r="DS102" s="22"/>
      <c r="DT102" s="22"/>
      <c r="DU102" s="22"/>
      <c r="DV102" s="22"/>
      <c r="DW102" s="22"/>
      <c r="DX102" s="22"/>
      <c r="DY102" s="22"/>
      <c r="DZ102" s="22"/>
      <c r="EA102" s="22"/>
      <c r="EB102" s="22"/>
      <c r="EC102" s="26"/>
      <c r="ED102" s="26"/>
      <c r="EE102" s="26"/>
      <c r="EF102" s="27"/>
      <c r="EG102" s="3"/>
    </row>
    <row r="103" spans="2:137" s="17" customFormat="1" ht="11.25" customHeight="1" x14ac:dyDescent="0.2">
      <c r="B103" s="25"/>
      <c r="C103" s="21"/>
      <c r="D103" s="21"/>
      <c r="E103" s="21" t="s">
        <v>41</v>
      </c>
      <c r="F103" s="21"/>
      <c r="G103" s="21" t="s">
        <v>37</v>
      </c>
      <c r="H103" s="21"/>
      <c r="I103" s="21" t="s">
        <v>7</v>
      </c>
      <c r="J103" s="21"/>
      <c r="K103" s="21"/>
      <c r="L103" s="21" t="s">
        <v>8</v>
      </c>
      <c r="M103" s="21"/>
      <c r="N103" s="21"/>
      <c r="O103" s="21" t="s">
        <v>9</v>
      </c>
      <c r="P103" s="21"/>
      <c r="Q103" s="21" t="s">
        <v>10</v>
      </c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 t="s">
        <v>54</v>
      </c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6"/>
      <c r="CP103" s="26"/>
      <c r="CQ103" s="26"/>
      <c r="CR103" s="27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22"/>
      <c r="DK103" s="22"/>
      <c r="DL103" s="22"/>
      <c r="DM103" s="22"/>
      <c r="DN103" s="22"/>
      <c r="DO103" s="22"/>
      <c r="DP103" s="22"/>
      <c r="DQ103" s="22"/>
      <c r="DR103" s="22"/>
      <c r="DS103" s="22"/>
      <c r="DT103" s="22"/>
      <c r="DU103" s="22"/>
      <c r="DV103" s="22"/>
      <c r="DW103" s="22"/>
      <c r="DX103" s="22"/>
      <c r="DY103" s="22"/>
      <c r="DZ103" s="22"/>
      <c r="EA103" s="22"/>
      <c r="EB103" s="22"/>
      <c r="EC103" s="26"/>
      <c r="ED103" s="26"/>
      <c r="EE103" s="26"/>
      <c r="EF103" s="27"/>
      <c r="EG103" s="3"/>
    </row>
    <row r="104" spans="2:137" s="17" customFormat="1" ht="11.25" customHeight="1" x14ac:dyDescent="0.2">
      <c r="B104" s="25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6"/>
      <c r="CP104" s="26"/>
      <c r="CQ104" s="26"/>
      <c r="CR104" s="27"/>
      <c r="CS104" s="22"/>
      <c r="CT104" s="22"/>
      <c r="CU104" s="22"/>
      <c r="CV104" s="22"/>
      <c r="CW104" s="22"/>
      <c r="CX104" s="22"/>
      <c r="CY104" s="22"/>
      <c r="CZ104" s="22"/>
      <c r="DA104" s="22"/>
      <c r="DB104" s="22"/>
      <c r="DC104" s="22"/>
      <c r="DD104" s="22"/>
      <c r="DE104" s="22"/>
      <c r="DF104" s="22"/>
      <c r="DG104" s="22"/>
      <c r="DH104" s="22"/>
      <c r="DI104" s="22"/>
      <c r="DJ104" s="22"/>
      <c r="DK104" s="22"/>
      <c r="DL104" s="22"/>
      <c r="DM104" s="22"/>
      <c r="DN104" s="22"/>
      <c r="DO104" s="22"/>
      <c r="DP104" s="22"/>
      <c r="DQ104" s="22"/>
      <c r="DR104" s="22"/>
      <c r="DS104" s="22"/>
      <c r="DT104" s="22"/>
      <c r="DU104" s="22"/>
      <c r="DV104" s="22"/>
      <c r="DW104" s="22"/>
      <c r="DX104" s="22"/>
      <c r="DY104" s="22"/>
      <c r="DZ104" s="22"/>
      <c r="EA104" s="22"/>
      <c r="EB104" s="22"/>
      <c r="EC104" s="26"/>
      <c r="ED104" s="26"/>
      <c r="EE104" s="26"/>
      <c r="EF104" s="27"/>
      <c r="EG104" s="3"/>
    </row>
    <row r="105" spans="2:137" s="17" customFormat="1" ht="11.25" customHeight="1" x14ac:dyDescent="0.2">
      <c r="B105" s="25"/>
      <c r="C105" s="21"/>
      <c r="D105" s="21"/>
      <c r="E105" s="21"/>
      <c r="F105" s="21"/>
      <c r="G105" s="21" t="s">
        <v>16</v>
      </c>
      <c r="H105" s="21"/>
      <c r="I105" s="21" t="s">
        <v>11</v>
      </c>
      <c r="J105" s="21"/>
      <c r="K105" s="21" t="str">
        <f>TEXT(1.92,"#,##0.#######")</f>
        <v>1.92</v>
      </c>
      <c r="L105" s="21"/>
      <c r="M105" s="21"/>
      <c r="N105" s="21"/>
      <c r="O105" s="21" t="s">
        <v>18</v>
      </c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6"/>
      <c r="CP105" s="26"/>
      <c r="CQ105" s="26"/>
      <c r="CR105" s="27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  <c r="DG105" s="22"/>
      <c r="DH105" s="22"/>
      <c r="DI105" s="22"/>
      <c r="DJ105" s="22"/>
      <c r="DK105" s="22"/>
      <c r="DL105" s="22"/>
      <c r="DM105" s="22"/>
      <c r="DN105" s="22"/>
      <c r="DO105" s="22"/>
      <c r="DP105" s="22"/>
      <c r="DQ105" s="22"/>
      <c r="DR105" s="22"/>
      <c r="DS105" s="22"/>
      <c r="DT105" s="22"/>
      <c r="DU105" s="22"/>
      <c r="DV105" s="22"/>
      <c r="DW105" s="22"/>
      <c r="DX105" s="22"/>
      <c r="DY105" s="22"/>
      <c r="DZ105" s="22"/>
      <c r="EA105" s="22"/>
      <c r="EB105" s="22"/>
      <c r="EC105" s="26"/>
      <c r="ED105" s="26"/>
      <c r="EE105" s="26"/>
      <c r="EF105" s="27"/>
      <c r="EG105" s="3"/>
    </row>
    <row r="106" spans="2:137" s="17" customFormat="1" ht="11.25" customHeight="1" x14ac:dyDescent="0.2">
      <c r="B106" s="25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6"/>
      <c r="CP106" s="26"/>
      <c r="CQ106" s="26"/>
      <c r="CR106" s="27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22"/>
      <c r="DK106" s="22"/>
      <c r="DL106" s="22"/>
      <c r="DM106" s="22"/>
      <c r="DN106" s="22"/>
      <c r="DO106" s="22"/>
      <c r="DP106" s="22"/>
      <c r="DQ106" s="22"/>
      <c r="DR106" s="22"/>
      <c r="DS106" s="22"/>
      <c r="DT106" s="22"/>
      <c r="DU106" s="22"/>
      <c r="DV106" s="22"/>
      <c r="DW106" s="22"/>
      <c r="DX106" s="22"/>
      <c r="DY106" s="22"/>
      <c r="DZ106" s="22"/>
      <c r="EA106" s="22"/>
      <c r="EB106" s="22"/>
      <c r="EC106" s="26"/>
      <c r="ED106" s="26"/>
      <c r="EE106" s="26"/>
      <c r="EF106" s="27"/>
      <c r="EG106" s="3"/>
    </row>
    <row r="107" spans="2:137" s="17" customFormat="1" ht="11.25" customHeight="1" x14ac:dyDescent="0.2">
      <c r="B107" s="25"/>
      <c r="C107" s="21"/>
      <c r="D107" s="21"/>
      <c r="E107" s="21"/>
      <c r="F107" s="21"/>
      <c r="G107" s="21" t="s">
        <v>3</v>
      </c>
      <c r="H107" s="21"/>
      <c r="I107" s="21"/>
      <c r="J107" s="21"/>
      <c r="K107" s="21"/>
      <c r="L107" s="21"/>
      <c r="M107" s="21"/>
      <c r="N107" s="21" t="s">
        <v>9</v>
      </c>
      <c r="O107" s="21"/>
      <c r="P107" s="21" t="str">
        <f>TEXT(기계경비총괄표!H4,"#,##0")</f>
        <v>33,754</v>
      </c>
      <c r="Q107" s="21"/>
      <c r="R107" s="21"/>
      <c r="S107" s="21"/>
      <c r="T107" s="21"/>
      <c r="U107" s="21"/>
      <c r="V107" s="21"/>
      <c r="W107" s="21"/>
      <c r="X107" s="21"/>
      <c r="Y107" s="21" t="s">
        <v>15</v>
      </c>
      <c r="Z107" s="21"/>
      <c r="AA107" s="21"/>
      <c r="AB107" s="21" t="str">
        <f>TEXT(K105,"#,##0.#######")</f>
        <v>1.92</v>
      </c>
      <c r="AC107" s="21"/>
      <c r="AD107" s="21"/>
      <c r="AE107" s="21"/>
      <c r="AF107" s="21"/>
      <c r="AG107" s="21"/>
      <c r="AH107" s="21"/>
      <c r="AI107" s="21" t="s">
        <v>12</v>
      </c>
      <c r="AJ107" s="21"/>
      <c r="AK107" s="21" t="str">
        <f>TEXT(10,"#,##0.#######")</f>
        <v>10.</v>
      </c>
      <c r="AL107" s="21"/>
      <c r="AM107" s="21" t="s">
        <v>43</v>
      </c>
      <c r="AN107" s="21"/>
      <c r="AO107" s="21"/>
      <c r="AP107" s="21" t="s">
        <v>11</v>
      </c>
      <c r="AQ107" s="21"/>
      <c r="AR107" s="21" t="str">
        <f>TEXT(TRUNC(P107*K105/AK107,1),"#,##0.#")</f>
        <v>6,480.7</v>
      </c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6"/>
      <c r="CP107" s="26"/>
      <c r="CQ107" s="26"/>
      <c r="CR107" s="27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22"/>
      <c r="DL107" s="22"/>
      <c r="DM107" s="22"/>
      <c r="DN107" s="22"/>
      <c r="DO107" s="22"/>
      <c r="DP107" s="22"/>
      <c r="DQ107" s="22"/>
      <c r="DR107" s="22"/>
      <c r="DS107" s="22"/>
      <c r="DT107" s="22"/>
      <c r="DU107" s="22"/>
      <c r="DV107" s="22"/>
      <c r="DW107" s="22"/>
      <c r="DX107" s="22"/>
      <c r="DY107" s="22"/>
      <c r="DZ107" s="22"/>
      <c r="EA107" s="22"/>
      <c r="EB107" s="22"/>
      <c r="EC107" s="26"/>
      <c r="ED107" s="26"/>
      <c r="EE107" s="26"/>
      <c r="EF107" s="27"/>
      <c r="EG107" s="3"/>
    </row>
    <row r="108" spans="2:137" s="17" customFormat="1" ht="11.25" customHeight="1" x14ac:dyDescent="0.2">
      <c r="B108" s="25"/>
      <c r="C108" s="21"/>
      <c r="D108" s="21"/>
      <c r="E108" s="21"/>
      <c r="F108" s="21"/>
      <c r="G108" s="21" t="s">
        <v>4</v>
      </c>
      <c r="H108" s="21"/>
      <c r="I108" s="21"/>
      <c r="J108" s="21"/>
      <c r="K108" s="21"/>
      <c r="L108" s="21"/>
      <c r="M108" s="21"/>
      <c r="N108" s="21" t="s">
        <v>9</v>
      </c>
      <c r="O108" s="21"/>
      <c r="P108" s="21"/>
      <c r="Q108" s="21" t="str">
        <f>TEXT(기계경비총괄표!G4,"#,##0")</f>
        <v>7,774</v>
      </c>
      <c r="R108" s="21"/>
      <c r="S108" s="21"/>
      <c r="T108" s="21"/>
      <c r="U108" s="21"/>
      <c r="V108" s="21"/>
      <c r="W108" s="21"/>
      <c r="X108" s="21"/>
      <c r="Y108" s="21" t="s">
        <v>15</v>
      </c>
      <c r="Z108" s="21"/>
      <c r="AA108" s="21"/>
      <c r="AB108" s="21" t="str">
        <f>TEXT(K105,"#,##0.#######")</f>
        <v>1.92</v>
      </c>
      <c r="AC108" s="21"/>
      <c r="AD108" s="21"/>
      <c r="AE108" s="21"/>
      <c r="AF108" s="21"/>
      <c r="AG108" s="21"/>
      <c r="AH108" s="21"/>
      <c r="AI108" s="21" t="s">
        <v>12</v>
      </c>
      <c r="AJ108" s="21"/>
      <c r="AK108" s="21" t="str">
        <f>TEXT(10,"#,##0.#######")</f>
        <v>10.</v>
      </c>
      <c r="AL108" s="21"/>
      <c r="AM108" s="21" t="s">
        <v>43</v>
      </c>
      <c r="AN108" s="21"/>
      <c r="AO108" s="21"/>
      <c r="AP108" s="21" t="s">
        <v>11</v>
      </c>
      <c r="AQ108" s="21"/>
      <c r="AR108" s="21" t="str">
        <f>TEXT(TRUNC(Q108*K105/AK108,1),"#,##0.#")</f>
        <v>1,492.6</v>
      </c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6"/>
      <c r="CP108" s="26"/>
      <c r="CQ108" s="26"/>
      <c r="CR108" s="27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22"/>
      <c r="DL108" s="22"/>
      <c r="DM108" s="22"/>
      <c r="DN108" s="22"/>
      <c r="DO108" s="22"/>
      <c r="DP108" s="22"/>
      <c r="DQ108" s="22"/>
      <c r="DR108" s="22"/>
      <c r="DS108" s="22"/>
      <c r="DT108" s="22"/>
      <c r="DU108" s="22"/>
      <c r="DV108" s="22"/>
      <c r="DW108" s="22"/>
      <c r="DX108" s="22"/>
      <c r="DY108" s="22"/>
      <c r="DZ108" s="22"/>
      <c r="EA108" s="22"/>
      <c r="EB108" s="22"/>
      <c r="EC108" s="26"/>
      <c r="ED108" s="26"/>
      <c r="EE108" s="26"/>
      <c r="EF108" s="27"/>
      <c r="EG108" s="3"/>
    </row>
    <row r="109" spans="2:137" s="17" customFormat="1" ht="11.25" customHeight="1" x14ac:dyDescent="0.2">
      <c r="B109" s="25"/>
      <c r="C109" s="21"/>
      <c r="D109" s="21"/>
      <c r="E109" s="21"/>
      <c r="F109" s="21"/>
      <c r="G109" s="21" t="s">
        <v>19</v>
      </c>
      <c r="H109" s="21"/>
      <c r="I109" s="21"/>
      <c r="J109" s="21"/>
      <c r="K109" s="21" t="s">
        <v>20</v>
      </c>
      <c r="L109" s="21"/>
      <c r="M109" s="21"/>
      <c r="N109" s="21" t="s">
        <v>9</v>
      </c>
      <c r="O109" s="21"/>
      <c r="P109" s="21" t="str">
        <f>TEXT(기계경비총괄표!I4,"#,##0")</f>
        <v>11,948</v>
      </c>
      <c r="Q109" s="21"/>
      <c r="R109" s="21"/>
      <c r="S109" s="21"/>
      <c r="T109" s="21"/>
      <c r="U109" s="21"/>
      <c r="V109" s="21"/>
      <c r="W109" s="21"/>
      <c r="X109" s="21"/>
      <c r="Y109" s="21" t="s">
        <v>15</v>
      </c>
      <c r="Z109" s="21"/>
      <c r="AA109" s="21"/>
      <c r="AB109" s="21" t="str">
        <f>TEXT(K105,"#,##0.#######")</f>
        <v>1.92</v>
      </c>
      <c r="AC109" s="21"/>
      <c r="AD109" s="21"/>
      <c r="AE109" s="21"/>
      <c r="AF109" s="21"/>
      <c r="AG109" s="21"/>
      <c r="AH109" s="21"/>
      <c r="AI109" s="21" t="s">
        <v>12</v>
      </c>
      <c r="AJ109" s="21"/>
      <c r="AK109" s="21" t="str">
        <f>TEXT(10,"#,##0.#######")</f>
        <v>10.</v>
      </c>
      <c r="AL109" s="21"/>
      <c r="AM109" s="21" t="s">
        <v>43</v>
      </c>
      <c r="AN109" s="21"/>
      <c r="AO109" s="21"/>
      <c r="AP109" s="21" t="s">
        <v>11</v>
      </c>
      <c r="AQ109" s="21"/>
      <c r="AR109" s="21" t="str">
        <f>TEXT(TRUNC(P109*K105/AK109,1),"#,##0.#")</f>
        <v>2,294.</v>
      </c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6"/>
      <c r="CP109" s="26"/>
      <c r="CQ109" s="26"/>
      <c r="CR109" s="27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R109" s="22"/>
      <c r="DS109" s="22"/>
      <c r="DT109" s="22"/>
      <c r="DU109" s="22"/>
      <c r="DV109" s="22"/>
      <c r="DW109" s="22"/>
      <c r="DX109" s="22"/>
      <c r="DY109" s="22"/>
      <c r="DZ109" s="22"/>
      <c r="EA109" s="22"/>
      <c r="EB109" s="22"/>
      <c r="EC109" s="26"/>
      <c r="ED109" s="26"/>
      <c r="EE109" s="26"/>
      <c r="EF109" s="27"/>
      <c r="EG109" s="3"/>
    </row>
    <row r="110" spans="2:137" s="17" customFormat="1" ht="11.25" customHeight="1" x14ac:dyDescent="0.2">
      <c r="B110" s="25"/>
      <c r="C110" s="21"/>
      <c r="D110" s="21"/>
      <c r="E110" s="21"/>
      <c r="F110" s="21"/>
      <c r="G110" s="21" t="s">
        <v>21</v>
      </c>
      <c r="H110" s="21"/>
      <c r="I110" s="21"/>
      <c r="J110" s="21"/>
      <c r="K110" s="21" t="s">
        <v>8</v>
      </c>
      <c r="L110" s="21"/>
      <c r="M110" s="21"/>
      <c r="N110" s="21" t="s">
        <v>9</v>
      </c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 t="str">
        <f>TEXT(AR107+AR108+AR109,"#,##0.#######")</f>
        <v>10,267.3</v>
      </c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6">
        <f>CQ110+CP110+CR110</f>
        <v>10267.299999999999</v>
      </c>
      <c r="CP110" s="26" t="str">
        <f>TEXT(AR108,"#,###.0")</f>
        <v>1,492.6</v>
      </c>
      <c r="CQ110" s="26" t="str">
        <f>TEXT(AR107,"#,###.0")</f>
        <v>6,480.7</v>
      </c>
      <c r="CR110" s="27" t="str">
        <f>TEXT(AR109,"#,###.0")</f>
        <v>2,294.0</v>
      </c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  <c r="EC110" s="26">
        <f>EE110+ED110+EF110</f>
        <v>10267.299999999999</v>
      </c>
      <c r="ED110" s="26" t="str">
        <f>TEXT(AR108,"#,###.0")</f>
        <v>1,492.6</v>
      </c>
      <c r="EE110" s="26" t="str">
        <f>TEXT(AR107,"#,###.0")</f>
        <v>6,480.7</v>
      </c>
      <c r="EF110" s="27" t="str">
        <f>TEXT(AR109,"#,###.0")</f>
        <v>2,294.0</v>
      </c>
      <c r="EG110" s="3"/>
    </row>
    <row r="111" spans="2:137" s="17" customFormat="1" ht="11.25" customHeight="1" x14ac:dyDescent="0.2">
      <c r="B111" s="25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6"/>
      <c r="CP111" s="26"/>
      <c r="CQ111" s="26"/>
      <c r="CR111" s="27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  <c r="DU111" s="22"/>
      <c r="DV111" s="22"/>
      <c r="DW111" s="22"/>
      <c r="DX111" s="22"/>
      <c r="DY111" s="22"/>
      <c r="DZ111" s="22"/>
      <c r="EA111" s="22"/>
      <c r="EB111" s="22"/>
      <c r="EC111" s="26"/>
      <c r="ED111" s="26"/>
      <c r="EE111" s="26"/>
      <c r="EF111" s="27"/>
      <c r="EG111" s="3"/>
    </row>
    <row r="112" spans="2:137" s="17" customFormat="1" ht="11.25" customHeight="1" x14ac:dyDescent="0.2">
      <c r="B112" s="25"/>
      <c r="C112" s="21"/>
      <c r="D112" s="21"/>
      <c r="E112" s="21" t="s">
        <v>35</v>
      </c>
      <c r="F112" s="21"/>
      <c r="G112" s="21" t="s">
        <v>37</v>
      </c>
      <c r="H112" s="21"/>
      <c r="I112" s="21" t="s">
        <v>21</v>
      </c>
      <c r="J112" s="21"/>
      <c r="K112" s="21"/>
      <c r="L112" s="21"/>
      <c r="M112" s="21" t="s">
        <v>8</v>
      </c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6"/>
      <c r="CP112" s="26"/>
      <c r="CQ112" s="26"/>
      <c r="CR112" s="27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22"/>
      <c r="DK112" s="22"/>
      <c r="DL112" s="22"/>
      <c r="DM112" s="22"/>
      <c r="DN112" s="22"/>
      <c r="DO112" s="22"/>
      <c r="DP112" s="22"/>
      <c r="DQ112" s="22"/>
      <c r="DR112" s="22"/>
      <c r="DS112" s="22"/>
      <c r="DT112" s="22"/>
      <c r="DU112" s="22"/>
      <c r="DV112" s="22"/>
      <c r="DW112" s="22"/>
      <c r="DX112" s="22"/>
      <c r="DY112" s="22"/>
      <c r="DZ112" s="22"/>
      <c r="EA112" s="22"/>
      <c r="EB112" s="22"/>
      <c r="EC112" s="26"/>
      <c r="ED112" s="26"/>
      <c r="EE112" s="26"/>
      <c r="EF112" s="27"/>
      <c r="EG112" s="3"/>
    </row>
    <row r="113" spans="2:137" s="17" customFormat="1" ht="11.25" customHeight="1" x14ac:dyDescent="0.2">
      <c r="B113" s="25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6"/>
      <c r="CP113" s="26"/>
      <c r="CQ113" s="26"/>
      <c r="CR113" s="27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22"/>
      <c r="DK113" s="22"/>
      <c r="DL113" s="22"/>
      <c r="DM113" s="22"/>
      <c r="DN113" s="22"/>
      <c r="DO113" s="22"/>
      <c r="DP113" s="22"/>
      <c r="DQ113" s="22"/>
      <c r="DR113" s="22"/>
      <c r="DS113" s="22"/>
      <c r="DT113" s="22"/>
      <c r="DU113" s="22"/>
      <c r="DV113" s="22"/>
      <c r="DW113" s="22"/>
      <c r="DX113" s="22"/>
      <c r="DY113" s="22"/>
      <c r="DZ113" s="22"/>
      <c r="EA113" s="22"/>
      <c r="EB113" s="22"/>
      <c r="EC113" s="26"/>
      <c r="ED113" s="26"/>
      <c r="EE113" s="26"/>
      <c r="EF113" s="27"/>
      <c r="EG113" s="3"/>
    </row>
    <row r="114" spans="2:137" s="17" customFormat="1" ht="11.25" customHeight="1" x14ac:dyDescent="0.2">
      <c r="B114" s="25"/>
      <c r="C114" s="21"/>
      <c r="D114" s="21"/>
      <c r="E114" s="21"/>
      <c r="F114" s="21"/>
      <c r="G114" s="21"/>
      <c r="H114" s="21" t="s">
        <v>3</v>
      </c>
      <c r="I114" s="21"/>
      <c r="J114" s="21"/>
      <c r="K114" s="21"/>
      <c r="L114" s="21"/>
      <c r="M114" s="21"/>
      <c r="N114" s="21"/>
      <c r="O114" s="21" t="s">
        <v>9</v>
      </c>
      <c r="P114" s="21"/>
      <c r="Q114" s="21" t="str">
        <f>TEXT(EE98,"#,###.##")</f>
        <v>17,992.2</v>
      </c>
      <c r="R114" s="21"/>
      <c r="S114" s="21"/>
      <c r="T114" s="21"/>
      <c r="U114" s="21"/>
      <c r="V114" s="21"/>
      <c r="W114" s="21"/>
      <c r="X114" s="21"/>
      <c r="Y114" s="21"/>
      <c r="Z114" s="21" t="s">
        <v>26</v>
      </c>
      <c r="AA114" s="21"/>
      <c r="AB114" s="21" t="str">
        <f>TEXT(EE110,"#,###.##")</f>
        <v>6,480.7</v>
      </c>
      <c r="AC114" s="21"/>
      <c r="AD114" s="21"/>
      <c r="AE114" s="21"/>
      <c r="AF114" s="21"/>
      <c r="AG114" s="21"/>
      <c r="AH114" s="21"/>
      <c r="AI114" s="21"/>
      <c r="AJ114" s="21" t="s">
        <v>11</v>
      </c>
      <c r="AK114" s="21"/>
      <c r="AL114" s="21"/>
      <c r="AM114" s="21" t="str">
        <f>TEXT(TRUNC(EE98+EE110,1),"#,##0.#")</f>
        <v>24,472.9</v>
      </c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6"/>
      <c r="CP114" s="26"/>
      <c r="CQ114" s="26"/>
      <c r="CR114" s="27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  <c r="DG114" s="22"/>
      <c r="DH114" s="22"/>
      <c r="DI114" s="22"/>
      <c r="DJ114" s="22"/>
      <c r="DK114" s="22"/>
      <c r="DL114" s="22"/>
      <c r="DM114" s="22"/>
      <c r="DN114" s="22"/>
      <c r="DO114" s="22"/>
      <c r="DP114" s="22"/>
      <c r="DQ114" s="22"/>
      <c r="DR114" s="22"/>
      <c r="DS114" s="22"/>
      <c r="DT114" s="22"/>
      <c r="DU114" s="22"/>
      <c r="DV114" s="22"/>
      <c r="DW114" s="22"/>
      <c r="DX114" s="22"/>
      <c r="DY114" s="22"/>
      <c r="DZ114" s="22"/>
      <c r="EA114" s="22"/>
      <c r="EB114" s="22"/>
      <c r="EC114" s="26"/>
      <c r="ED114" s="26"/>
      <c r="EE114" s="26"/>
      <c r="EF114" s="27"/>
      <c r="EG114" s="3"/>
    </row>
    <row r="115" spans="2:137" s="17" customFormat="1" ht="11.25" customHeight="1" x14ac:dyDescent="0.2">
      <c r="B115" s="25"/>
      <c r="C115" s="21"/>
      <c r="D115" s="21"/>
      <c r="E115" s="21"/>
      <c r="F115" s="21"/>
      <c r="G115" s="21"/>
      <c r="H115" s="21" t="s">
        <v>4</v>
      </c>
      <c r="I115" s="21"/>
      <c r="J115" s="21"/>
      <c r="K115" s="21"/>
      <c r="L115" s="21"/>
      <c r="M115" s="21"/>
      <c r="N115" s="21"/>
      <c r="O115" s="21" t="s">
        <v>9</v>
      </c>
      <c r="P115" s="21"/>
      <c r="Q115" s="21" t="str">
        <f>TEXT(ED101,"#,###.##")</f>
        <v>269.8</v>
      </c>
      <c r="R115" s="21"/>
      <c r="S115" s="21"/>
      <c r="T115" s="21"/>
      <c r="U115" s="21"/>
      <c r="V115" s="21"/>
      <c r="W115" s="21" t="s">
        <v>26</v>
      </c>
      <c r="X115" s="21"/>
      <c r="Y115" s="21" t="str">
        <f>TEXT(ED110,"#,###.##")</f>
        <v>1,492.6</v>
      </c>
      <c r="Z115" s="21"/>
      <c r="AA115" s="21"/>
      <c r="AB115" s="21"/>
      <c r="AC115" s="21"/>
      <c r="AD115" s="21"/>
      <c r="AE115" s="21"/>
      <c r="AF115" s="21"/>
      <c r="AG115" s="21" t="s">
        <v>11</v>
      </c>
      <c r="AH115" s="21"/>
      <c r="AI115" s="21"/>
      <c r="AJ115" s="21" t="str">
        <f>TEXT(TRUNC(ED101+ED110,1),"#,##0.#")</f>
        <v>1,762.4</v>
      </c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6"/>
      <c r="CP115" s="26"/>
      <c r="CQ115" s="26"/>
      <c r="CR115" s="27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  <c r="DG115" s="22"/>
      <c r="DH115" s="22"/>
      <c r="DI115" s="22"/>
      <c r="DJ115" s="22"/>
      <c r="DK115" s="22"/>
      <c r="DL115" s="22"/>
      <c r="DM115" s="22"/>
      <c r="DN115" s="22"/>
      <c r="DO115" s="22"/>
      <c r="DP115" s="22"/>
      <c r="DQ115" s="22"/>
      <c r="DR115" s="22"/>
      <c r="DS115" s="22"/>
      <c r="DT115" s="22"/>
      <c r="DU115" s="22"/>
      <c r="DV115" s="22"/>
      <c r="DW115" s="22"/>
      <c r="DX115" s="22"/>
      <c r="DY115" s="22"/>
      <c r="DZ115" s="22"/>
      <c r="EA115" s="22"/>
      <c r="EB115" s="22"/>
      <c r="EC115" s="26"/>
      <c r="ED115" s="26"/>
      <c r="EE115" s="26"/>
      <c r="EF115" s="27"/>
      <c r="EG115" s="3"/>
    </row>
    <row r="116" spans="2:137" s="17" customFormat="1" ht="11.25" customHeight="1" x14ac:dyDescent="0.2">
      <c r="B116" s="25"/>
      <c r="C116" s="21"/>
      <c r="D116" s="21"/>
      <c r="E116" s="21"/>
      <c r="F116" s="21"/>
      <c r="G116" s="21"/>
      <c r="H116" s="21" t="s">
        <v>19</v>
      </c>
      <c r="I116" s="21"/>
      <c r="J116" s="21"/>
      <c r="K116" s="21"/>
      <c r="L116" s="21" t="s">
        <v>20</v>
      </c>
      <c r="M116" s="21"/>
      <c r="N116" s="21"/>
      <c r="O116" s="21" t="s">
        <v>9</v>
      </c>
      <c r="P116" s="21"/>
      <c r="Q116" s="21" t="str">
        <f>EF110</f>
        <v>2,294.0</v>
      </c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6"/>
      <c r="CP116" s="26"/>
      <c r="CQ116" s="26"/>
      <c r="CR116" s="27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  <c r="DG116" s="22"/>
      <c r="DH116" s="22"/>
      <c r="DI116" s="22"/>
      <c r="DJ116" s="22"/>
      <c r="DK116" s="22"/>
      <c r="DL116" s="22"/>
      <c r="DM116" s="22"/>
      <c r="DN116" s="22"/>
      <c r="DO116" s="22"/>
      <c r="DP116" s="22"/>
      <c r="DQ116" s="22"/>
      <c r="DR116" s="22"/>
      <c r="DS116" s="22"/>
      <c r="DT116" s="22"/>
      <c r="DU116" s="22"/>
      <c r="DV116" s="22"/>
      <c r="DW116" s="22"/>
      <c r="DX116" s="22"/>
      <c r="DY116" s="22"/>
      <c r="DZ116" s="22"/>
      <c r="EA116" s="22"/>
      <c r="EB116" s="22"/>
      <c r="EC116" s="26"/>
      <c r="ED116" s="26"/>
      <c r="EE116" s="26"/>
      <c r="EF116" s="27"/>
      <c r="EG116" s="3"/>
    </row>
    <row r="117" spans="2:137" s="17" customFormat="1" ht="11.25" customHeight="1" x14ac:dyDescent="0.2">
      <c r="B117" s="25"/>
      <c r="C117" s="21"/>
      <c r="D117" s="21"/>
      <c r="E117" s="21"/>
      <c r="F117" s="21"/>
      <c r="G117" s="21"/>
      <c r="H117" s="21"/>
      <c r="I117" s="21"/>
      <c r="J117" s="21" t="s">
        <v>8</v>
      </c>
      <c r="K117" s="21"/>
      <c r="L117" s="21"/>
      <c r="M117" s="21"/>
      <c r="N117" s="21"/>
      <c r="O117" s="21" t="s">
        <v>9</v>
      </c>
      <c r="P117" s="21"/>
      <c r="Q117" s="21"/>
      <c r="R117" s="21" t="str">
        <f>TEXT(AM114+AJ115+Q116,"#,##0.#######")</f>
        <v>28,529.3</v>
      </c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6">
        <f>CQ117+CP117+CR117</f>
        <v>28529.300000000003</v>
      </c>
      <c r="CP117" s="26" t="str">
        <f>TEXT(AJ115,"#,###.0")</f>
        <v>1,762.4</v>
      </c>
      <c r="CQ117" s="26" t="str">
        <f>TEXT(AM114,"#,###.0")</f>
        <v>24,472.9</v>
      </c>
      <c r="CR117" s="27" t="str">
        <f>TEXT(Q116,"#,###.0")</f>
        <v>2,294.0</v>
      </c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  <c r="DG117" s="22"/>
      <c r="DH117" s="22"/>
      <c r="DI117" s="22"/>
      <c r="DJ117" s="22"/>
      <c r="DK117" s="22"/>
      <c r="DL117" s="22"/>
      <c r="DM117" s="22"/>
      <c r="DN117" s="22"/>
      <c r="DO117" s="22"/>
      <c r="DP117" s="22"/>
      <c r="DQ117" s="22"/>
      <c r="DR117" s="22"/>
      <c r="DS117" s="22"/>
      <c r="DT117" s="22"/>
      <c r="DU117" s="22"/>
      <c r="DV117" s="22"/>
      <c r="DW117" s="22"/>
      <c r="DX117" s="22"/>
      <c r="DY117" s="22"/>
      <c r="DZ117" s="22"/>
      <c r="EA117" s="22"/>
      <c r="EB117" s="22"/>
      <c r="EC117" s="26">
        <f>EE117+ED117+EF117</f>
        <v>28529.300000000003</v>
      </c>
      <c r="ED117" s="26" t="str">
        <f>TEXT(AJ115,"#,###.0")</f>
        <v>1,762.4</v>
      </c>
      <c r="EE117" s="26" t="str">
        <f>TEXT(AM114,"#,###.0")</f>
        <v>24,472.9</v>
      </c>
      <c r="EF117" s="27" t="str">
        <f>TEXT(Q116,"#,###.0")</f>
        <v>2,294.0</v>
      </c>
      <c r="EG117" s="3"/>
    </row>
    <row r="118" spans="2:137" s="17" customFormat="1" ht="11.25" customHeight="1" x14ac:dyDescent="0.2">
      <c r="B118" s="25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6"/>
      <c r="CP118" s="26"/>
      <c r="CQ118" s="26"/>
      <c r="CR118" s="27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22"/>
      <c r="DK118" s="22"/>
      <c r="DL118" s="22"/>
      <c r="DM118" s="22"/>
      <c r="DN118" s="22"/>
      <c r="DO118" s="22"/>
      <c r="DP118" s="22"/>
      <c r="DQ118" s="22"/>
      <c r="DR118" s="22"/>
      <c r="DS118" s="22"/>
      <c r="DT118" s="22"/>
      <c r="DU118" s="22"/>
      <c r="DV118" s="22"/>
      <c r="DW118" s="22"/>
      <c r="DX118" s="22"/>
      <c r="DY118" s="22"/>
      <c r="DZ118" s="22"/>
      <c r="EA118" s="22"/>
      <c r="EB118" s="22"/>
      <c r="EC118" s="26"/>
      <c r="ED118" s="26"/>
      <c r="EE118" s="26"/>
      <c r="EF118" s="27"/>
      <c r="EG118" s="3"/>
    </row>
    <row r="119" spans="2:137" s="17" customFormat="1" ht="11.25" customHeight="1" x14ac:dyDescent="0.2">
      <c r="B119" s="25"/>
      <c r="C119" s="21"/>
      <c r="D119" s="21" t="s">
        <v>27</v>
      </c>
      <c r="E119" s="21"/>
      <c r="F119" s="21"/>
      <c r="G119" s="21" t="s">
        <v>102</v>
      </c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6"/>
      <c r="CP119" s="26"/>
      <c r="CQ119" s="26"/>
      <c r="CR119" s="27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22"/>
      <c r="DK119" s="22"/>
      <c r="DL119" s="22"/>
      <c r="DM119" s="22"/>
      <c r="DN119" s="22"/>
      <c r="DO119" s="22"/>
      <c r="DP119" s="22"/>
      <c r="DQ119" s="22"/>
      <c r="DR119" s="22"/>
      <c r="DS119" s="22"/>
      <c r="DT119" s="22"/>
      <c r="DU119" s="22"/>
      <c r="DV119" s="22"/>
      <c r="DW119" s="22"/>
      <c r="DX119" s="22"/>
      <c r="DY119" s="22"/>
      <c r="DZ119" s="22"/>
      <c r="EA119" s="22"/>
      <c r="EB119" s="22"/>
      <c r="EC119" s="26"/>
      <c r="ED119" s="26"/>
      <c r="EE119" s="26"/>
      <c r="EF119" s="27"/>
      <c r="EG119" s="3"/>
    </row>
    <row r="120" spans="2:137" s="17" customFormat="1" ht="11.25" customHeight="1" x14ac:dyDescent="0.2">
      <c r="B120" s="25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6"/>
      <c r="CP120" s="26"/>
      <c r="CQ120" s="26"/>
      <c r="CR120" s="27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22"/>
      <c r="DK120" s="22"/>
      <c r="DL120" s="22"/>
      <c r="DM120" s="22"/>
      <c r="DN120" s="22"/>
      <c r="DO120" s="22"/>
      <c r="DP120" s="22"/>
      <c r="DQ120" s="22"/>
      <c r="DR120" s="22"/>
      <c r="DS120" s="22"/>
      <c r="DT120" s="22"/>
      <c r="DU120" s="22"/>
      <c r="DV120" s="22"/>
      <c r="DW120" s="22"/>
      <c r="DX120" s="22"/>
      <c r="DY120" s="22"/>
      <c r="DZ120" s="22"/>
      <c r="EA120" s="22"/>
      <c r="EB120" s="22"/>
      <c r="EC120" s="26"/>
      <c r="ED120" s="26"/>
      <c r="EE120" s="26"/>
      <c r="EF120" s="27"/>
      <c r="EG120" s="3"/>
    </row>
    <row r="121" spans="2:137" s="17" customFormat="1" ht="11.25" customHeight="1" x14ac:dyDescent="0.2">
      <c r="B121" s="25"/>
      <c r="C121" s="21"/>
      <c r="D121" s="21"/>
      <c r="E121" s="21" t="s">
        <v>36</v>
      </c>
      <c r="F121" s="21"/>
      <c r="G121" s="21" t="s">
        <v>37</v>
      </c>
      <c r="H121" s="21"/>
      <c r="I121" s="21" t="s">
        <v>38</v>
      </c>
      <c r="J121" s="21"/>
      <c r="K121" s="21"/>
      <c r="L121" s="21" t="s">
        <v>51</v>
      </c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6"/>
      <c r="CP121" s="26"/>
      <c r="CQ121" s="26"/>
      <c r="CR121" s="27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22"/>
      <c r="DK121" s="22"/>
      <c r="DL121" s="22"/>
      <c r="DM121" s="22"/>
      <c r="DN121" s="22"/>
      <c r="DO121" s="22"/>
      <c r="DP121" s="22"/>
      <c r="DQ121" s="22"/>
      <c r="DR121" s="22"/>
      <c r="DS121" s="22"/>
      <c r="DT121" s="22"/>
      <c r="DU121" s="22"/>
      <c r="DV121" s="22"/>
      <c r="DW121" s="22"/>
      <c r="DX121" s="22"/>
      <c r="DY121" s="22"/>
      <c r="DZ121" s="22"/>
      <c r="EA121" s="22"/>
      <c r="EB121" s="22"/>
      <c r="EC121" s="26"/>
      <c r="ED121" s="26"/>
      <c r="EE121" s="26"/>
      <c r="EF121" s="27"/>
      <c r="EG121" s="3"/>
    </row>
    <row r="122" spans="2:137" s="17" customFormat="1" ht="11.25" customHeight="1" x14ac:dyDescent="0.2">
      <c r="B122" s="25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6"/>
      <c r="CP122" s="26"/>
      <c r="CQ122" s="26"/>
      <c r="CR122" s="27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22"/>
      <c r="DK122" s="22"/>
      <c r="DL122" s="22"/>
      <c r="DM122" s="22"/>
      <c r="DN122" s="22"/>
      <c r="DO122" s="22"/>
      <c r="DP122" s="22"/>
      <c r="DQ122" s="22"/>
      <c r="DR122" s="22"/>
      <c r="DS122" s="22"/>
      <c r="DT122" s="22"/>
      <c r="DU122" s="22"/>
      <c r="DV122" s="22"/>
      <c r="DW122" s="22"/>
      <c r="DX122" s="22"/>
      <c r="DY122" s="22"/>
      <c r="DZ122" s="22"/>
      <c r="EA122" s="22"/>
      <c r="EB122" s="22"/>
      <c r="EC122" s="26"/>
      <c r="ED122" s="26"/>
      <c r="EE122" s="26"/>
      <c r="EF122" s="27"/>
      <c r="EG122" s="3"/>
    </row>
    <row r="123" spans="2:137" s="17" customFormat="1" ht="11.25" customHeight="1" x14ac:dyDescent="0.2">
      <c r="B123" s="25"/>
      <c r="C123" s="21"/>
      <c r="D123" s="21"/>
      <c r="E123" s="21"/>
      <c r="F123" s="21"/>
      <c r="G123" s="21" t="s">
        <v>47</v>
      </c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 t="s">
        <v>9</v>
      </c>
      <c r="S123" s="21"/>
      <c r="T123" s="21" t="str">
        <f>TEXT(노임단가!L6,"#,##0")</f>
        <v>189,303</v>
      </c>
      <c r="U123" s="21"/>
      <c r="V123" s="21"/>
      <c r="W123" s="21"/>
      <c r="X123" s="21"/>
      <c r="Y123" s="21"/>
      <c r="Z123" s="21"/>
      <c r="AA123" s="21"/>
      <c r="AB123" s="21"/>
      <c r="AC123" s="21"/>
      <c r="AD123" s="21" t="s">
        <v>15</v>
      </c>
      <c r="AE123" s="21"/>
      <c r="AF123" s="21"/>
      <c r="AG123" s="21" t="str">
        <f>TEXT(0.58,"#,##0.#######")</f>
        <v>0.58</v>
      </c>
      <c r="AH123" s="21"/>
      <c r="AI123" s="21"/>
      <c r="AJ123" s="21"/>
      <c r="AK123" s="21" t="s">
        <v>38</v>
      </c>
      <c r="AL123" s="21"/>
      <c r="AM123" s="21"/>
      <c r="AN123" s="21" t="s">
        <v>12</v>
      </c>
      <c r="AO123" s="21"/>
      <c r="AP123" s="21" t="str">
        <f>TEXT(10,"#,##0.#######")</f>
        <v>10.</v>
      </c>
      <c r="AQ123" s="21"/>
      <c r="AR123" s="21" t="s">
        <v>43</v>
      </c>
      <c r="AS123" s="21"/>
      <c r="AT123" s="21"/>
      <c r="AU123" s="21" t="s">
        <v>11</v>
      </c>
      <c r="AV123" s="21"/>
      <c r="AW123" s="21" t="str">
        <f>TEXT(TRUNC(T123*AG123/AP123,1),"#,##0.#######")</f>
        <v>10,979.5</v>
      </c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6"/>
      <c r="CP123" s="26"/>
      <c r="CQ123" s="26"/>
      <c r="CR123" s="27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22"/>
      <c r="DK123" s="22"/>
      <c r="DL123" s="22"/>
      <c r="DM123" s="22"/>
      <c r="DN123" s="22"/>
      <c r="DO123" s="22"/>
      <c r="DP123" s="22"/>
      <c r="DQ123" s="22"/>
      <c r="DR123" s="22"/>
      <c r="DS123" s="22"/>
      <c r="DT123" s="22"/>
      <c r="DU123" s="22"/>
      <c r="DV123" s="22"/>
      <c r="DW123" s="22"/>
      <c r="DX123" s="22"/>
      <c r="DY123" s="22"/>
      <c r="DZ123" s="22"/>
      <c r="EA123" s="22"/>
      <c r="EB123" s="22"/>
      <c r="EC123" s="26"/>
      <c r="ED123" s="26"/>
      <c r="EE123" s="26"/>
      <c r="EF123" s="27"/>
      <c r="EG123" s="3"/>
    </row>
    <row r="124" spans="2:137" s="17" customFormat="1" ht="11.25" customHeight="1" x14ac:dyDescent="0.2">
      <c r="B124" s="25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6"/>
      <c r="CP124" s="26"/>
      <c r="CQ124" s="26"/>
      <c r="CR124" s="27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22"/>
      <c r="DK124" s="22"/>
      <c r="DL124" s="22"/>
      <c r="DM124" s="22"/>
      <c r="DN124" s="22"/>
      <c r="DO124" s="22"/>
      <c r="DP124" s="22"/>
      <c r="DQ124" s="22"/>
      <c r="DR124" s="22"/>
      <c r="DS124" s="22"/>
      <c r="DT124" s="22"/>
      <c r="DU124" s="22"/>
      <c r="DV124" s="22"/>
      <c r="DW124" s="22"/>
      <c r="DX124" s="22"/>
      <c r="DY124" s="22"/>
      <c r="DZ124" s="22"/>
      <c r="EA124" s="22"/>
      <c r="EB124" s="22"/>
      <c r="EC124" s="26"/>
      <c r="ED124" s="26"/>
      <c r="EE124" s="26"/>
      <c r="EF124" s="27"/>
      <c r="EG124" s="3"/>
    </row>
    <row r="125" spans="2:137" s="17" customFormat="1" ht="11.25" customHeight="1" x14ac:dyDescent="0.2">
      <c r="B125" s="25"/>
      <c r="C125" s="21"/>
      <c r="D125" s="21"/>
      <c r="E125" s="21"/>
      <c r="F125" s="21"/>
      <c r="G125" s="21" t="s">
        <v>39</v>
      </c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 t="s">
        <v>9</v>
      </c>
      <c r="S125" s="21"/>
      <c r="T125" s="21"/>
      <c r="U125" s="21" t="str">
        <f>TEXT(노임단가!L5,"#,##0")</f>
        <v>109,819</v>
      </c>
      <c r="V125" s="21"/>
      <c r="W125" s="21"/>
      <c r="X125" s="21"/>
      <c r="Y125" s="21"/>
      <c r="Z125" s="21"/>
      <c r="AA125" s="21"/>
      <c r="AB125" s="21"/>
      <c r="AC125" s="21"/>
      <c r="AD125" s="21"/>
      <c r="AE125" s="21" t="s">
        <v>15</v>
      </c>
      <c r="AF125" s="21"/>
      <c r="AG125" s="21"/>
      <c r="AH125" s="21" t="str">
        <f>TEXT(0.3,"#,##0.#######")</f>
        <v>0.3</v>
      </c>
      <c r="AI125" s="21"/>
      <c r="AJ125" s="21"/>
      <c r="AK125" s="21"/>
      <c r="AL125" s="21" t="s">
        <v>38</v>
      </c>
      <c r="AM125" s="21"/>
      <c r="AN125" s="21"/>
      <c r="AO125" s="21" t="s">
        <v>12</v>
      </c>
      <c r="AP125" s="21"/>
      <c r="AQ125" s="21" t="str">
        <f>TEXT(10,"#,##0.#######")</f>
        <v>10.</v>
      </c>
      <c r="AR125" s="21"/>
      <c r="AS125" s="21" t="s">
        <v>43</v>
      </c>
      <c r="AT125" s="21"/>
      <c r="AU125" s="21"/>
      <c r="AV125" s="21" t="s">
        <v>11</v>
      </c>
      <c r="AW125" s="21"/>
      <c r="AX125" s="21" t="str">
        <f>TEXT(TRUNC(U125*AH125/AQ125,1),"#,##0.#######")</f>
        <v>3,294.5</v>
      </c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6"/>
      <c r="CP125" s="26"/>
      <c r="CQ125" s="26"/>
      <c r="CR125" s="27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22"/>
      <c r="DK125" s="22"/>
      <c r="DL125" s="22"/>
      <c r="DM125" s="22"/>
      <c r="DN125" s="22"/>
      <c r="DO125" s="22"/>
      <c r="DP125" s="22"/>
      <c r="DQ125" s="22"/>
      <c r="DR125" s="22"/>
      <c r="DS125" s="22"/>
      <c r="DT125" s="22"/>
      <c r="DU125" s="22"/>
      <c r="DV125" s="22"/>
      <c r="DW125" s="22"/>
      <c r="DX125" s="22"/>
      <c r="DY125" s="22"/>
      <c r="DZ125" s="22"/>
      <c r="EA125" s="22"/>
      <c r="EB125" s="22"/>
      <c r="EC125" s="26"/>
      <c r="ED125" s="26"/>
      <c r="EE125" s="26"/>
      <c r="EF125" s="27"/>
      <c r="EG125" s="3"/>
    </row>
    <row r="126" spans="2:137" s="17" customFormat="1" ht="11.25" customHeight="1" x14ac:dyDescent="0.2">
      <c r="B126" s="25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6"/>
      <c r="CP126" s="26"/>
      <c r="CQ126" s="26"/>
      <c r="CR126" s="27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22"/>
      <c r="DK126" s="22"/>
      <c r="DL126" s="22"/>
      <c r="DM126" s="22"/>
      <c r="DN126" s="22"/>
      <c r="DO126" s="22"/>
      <c r="DP126" s="22"/>
      <c r="DQ126" s="22"/>
      <c r="DR126" s="22"/>
      <c r="DS126" s="22"/>
      <c r="DT126" s="22"/>
      <c r="DU126" s="22"/>
      <c r="DV126" s="22"/>
      <c r="DW126" s="22"/>
      <c r="DX126" s="22"/>
      <c r="DY126" s="22"/>
      <c r="DZ126" s="22"/>
      <c r="EA126" s="22"/>
      <c r="EB126" s="22"/>
      <c r="EC126" s="26"/>
      <c r="ED126" s="26"/>
      <c r="EE126" s="26"/>
      <c r="EF126" s="27"/>
      <c r="EG126" s="3"/>
    </row>
    <row r="127" spans="2:137" s="17" customFormat="1" ht="11.25" customHeight="1" x14ac:dyDescent="0.2">
      <c r="B127" s="25"/>
      <c r="C127" s="21"/>
      <c r="D127" s="21"/>
      <c r="E127" s="21"/>
      <c r="F127" s="21"/>
      <c r="G127" s="21" t="s">
        <v>40</v>
      </c>
      <c r="H127" s="21"/>
      <c r="I127" s="21"/>
      <c r="J127" s="21"/>
      <c r="K127" s="21"/>
      <c r="L127" s="21"/>
      <c r="M127" s="21"/>
      <c r="N127" s="21"/>
      <c r="O127" s="21"/>
      <c r="P127" s="21" t="s">
        <v>9</v>
      </c>
      <c r="Q127" s="21"/>
      <c r="R127" s="21" t="str">
        <f>TEXT(TRUNC(AW123+AX125,1),"#,##0.#######")</f>
        <v>14,274.</v>
      </c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6"/>
      <c r="CP127" s="26"/>
      <c r="CQ127" s="26" t="str">
        <f>R127</f>
        <v>14,274.</v>
      </c>
      <c r="CR127" s="27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/>
      <c r="DE127" s="22"/>
      <c r="DF127" s="22"/>
      <c r="DG127" s="22"/>
      <c r="DH127" s="22"/>
      <c r="DI127" s="22"/>
      <c r="DJ127" s="22"/>
      <c r="DK127" s="22"/>
      <c r="DL127" s="22"/>
      <c r="DM127" s="22"/>
      <c r="DN127" s="22"/>
      <c r="DO127" s="22"/>
      <c r="DP127" s="22"/>
      <c r="DQ127" s="22"/>
      <c r="DR127" s="22"/>
      <c r="DS127" s="22"/>
      <c r="DT127" s="22"/>
      <c r="DU127" s="22"/>
      <c r="DV127" s="22"/>
      <c r="DW127" s="22"/>
      <c r="DX127" s="22"/>
      <c r="DY127" s="22"/>
      <c r="DZ127" s="22"/>
      <c r="EA127" s="22"/>
      <c r="EB127" s="22"/>
      <c r="EC127" s="26"/>
      <c r="ED127" s="26"/>
      <c r="EE127" s="26" t="str">
        <f>R127</f>
        <v>14,274.</v>
      </c>
      <c r="EF127" s="27"/>
      <c r="EG127" s="3"/>
    </row>
    <row r="128" spans="2:137" s="17" customFormat="1" ht="11.25" customHeight="1" x14ac:dyDescent="0.2">
      <c r="B128" s="25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6"/>
      <c r="CP128" s="26"/>
      <c r="CQ128" s="26"/>
      <c r="CR128" s="27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22"/>
      <c r="DK128" s="22"/>
      <c r="DL128" s="22"/>
      <c r="DM128" s="22"/>
      <c r="DN128" s="22"/>
      <c r="DO128" s="22"/>
      <c r="DP128" s="22"/>
      <c r="DQ128" s="22"/>
      <c r="DR128" s="22"/>
      <c r="DS128" s="22"/>
      <c r="DT128" s="22"/>
      <c r="DU128" s="22"/>
      <c r="DV128" s="22"/>
      <c r="DW128" s="22"/>
      <c r="DX128" s="22"/>
      <c r="DY128" s="22"/>
      <c r="DZ128" s="22"/>
      <c r="EA128" s="22"/>
      <c r="EB128" s="22"/>
      <c r="EC128" s="26"/>
      <c r="ED128" s="26"/>
      <c r="EE128" s="26"/>
      <c r="EF128" s="27"/>
      <c r="EG128" s="3"/>
    </row>
    <row r="129" spans="2:137" s="17" customFormat="1" ht="11.25" customHeight="1" x14ac:dyDescent="0.2">
      <c r="B129" s="25"/>
      <c r="C129" s="21"/>
      <c r="D129" s="21"/>
      <c r="E129" s="21" t="s">
        <v>41</v>
      </c>
      <c r="F129" s="21"/>
      <c r="G129" s="21" t="s">
        <v>37</v>
      </c>
      <c r="H129" s="21"/>
      <c r="I129" s="21" t="s">
        <v>7</v>
      </c>
      <c r="J129" s="21"/>
      <c r="K129" s="21"/>
      <c r="L129" s="21" t="s">
        <v>8</v>
      </c>
      <c r="M129" s="21"/>
      <c r="N129" s="21"/>
      <c r="O129" s="21" t="s">
        <v>9</v>
      </c>
      <c r="P129" s="21"/>
      <c r="Q129" s="21" t="s">
        <v>10</v>
      </c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 t="s">
        <v>54</v>
      </c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6"/>
      <c r="CP129" s="26"/>
      <c r="CQ129" s="26"/>
      <c r="CR129" s="27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22"/>
      <c r="DK129" s="22"/>
      <c r="DL129" s="22"/>
      <c r="DM129" s="22"/>
      <c r="DN129" s="22"/>
      <c r="DO129" s="22"/>
      <c r="DP129" s="22"/>
      <c r="DQ129" s="22"/>
      <c r="DR129" s="22"/>
      <c r="DS129" s="22"/>
      <c r="DT129" s="22"/>
      <c r="DU129" s="22"/>
      <c r="DV129" s="22"/>
      <c r="DW129" s="22"/>
      <c r="DX129" s="22"/>
      <c r="DY129" s="22"/>
      <c r="DZ129" s="22"/>
      <c r="EA129" s="22"/>
      <c r="EB129" s="22"/>
      <c r="EC129" s="26"/>
      <c r="ED129" s="26"/>
      <c r="EE129" s="26"/>
      <c r="EF129" s="27"/>
      <c r="EG129" s="3"/>
    </row>
    <row r="130" spans="2:137" s="17" customFormat="1" ht="11.25" customHeight="1" x14ac:dyDescent="0.2">
      <c r="B130" s="25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6"/>
      <c r="CP130" s="26"/>
      <c r="CQ130" s="26"/>
      <c r="CR130" s="27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22"/>
      <c r="DK130" s="22"/>
      <c r="DL130" s="22"/>
      <c r="DM130" s="22"/>
      <c r="DN130" s="22"/>
      <c r="DO130" s="22"/>
      <c r="DP130" s="22"/>
      <c r="DQ130" s="22"/>
      <c r="DR130" s="22"/>
      <c r="DS130" s="22"/>
      <c r="DT130" s="22"/>
      <c r="DU130" s="22"/>
      <c r="DV130" s="22"/>
      <c r="DW130" s="22"/>
      <c r="DX130" s="22"/>
      <c r="DY130" s="22"/>
      <c r="DZ130" s="22"/>
      <c r="EA130" s="22"/>
      <c r="EB130" s="22"/>
      <c r="EC130" s="26"/>
      <c r="ED130" s="26"/>
      <c r="EE130" s="26"/>
      <c r="EF130" s="27"/>
      <c r="EG130" s="3"/>
    </row>
    <row r="131" spans="2:137" s="17" customFormat="1" ht="11.25" customHeight="1" x14ac:dyDescent="0.2">
      <c r="B131" s="25"/>
      <c r="C131" s="21"/>
      <c r="D131" s="21"/>
      <c r="E131" s="21"/>
      <c r="F131" s="21"/>
      <c r="G131" s="21" t="s">
        <v>16</v>
      </c>
      <c r="H131" s="21"/>
      <c r="I131" s="21" t="s">
        <v>11</v>
      </c>
      <c r="J131" s="21"/>
      <c r="K131" s="21" t="str">
        <f>TEXT(1.54,"#,##0.#######")</f>
        <v>1.54</v>
      </c>
      <c r="L131" s="21"/>
      <c r="M131" s="21"/>
      <c r="N131" s="21"/>
      <c r="O131" s="21" t="s">
        <v>18</v>
      </c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6"/>
      <c r="CP131" s="26"/>
      <c r="CQ131" s="26"/>
      <c r="CR131" s="27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22"/>
      <c r="DK131" s="22"/>
      <c r="DL131" s="22"/>
      <c r="DM131" s="22"/>
      <c r="DN131" s="22"/>
      <c r="DO131" s="22"/>
      <c r="DP131" s="22"/>
      <c r="DQ131" s="22"/>
      <c r="DR131" s="22"/>
      <c r="DS131" s="22"/>
      <c r="DT131" s="22"/>
      <c r="DU131" s="22"/>
      <c r="DV131" s="22"/>
      <c r="DW131" s="22"/>
      <c r="DX131" s="22"/>
      <c r="DY131" s="22"/>
      <c r="DZ131" s="22"/>
      <c r="EA131" s="22"/>
      <c r="EB131" s="22"/>
      <c r="EC131" s="26"/>
      <c r="ED131" s="26"/>
      <c r="EE131" s="26"/>
      <c r="EF131" s="27"/>
      <c r="EG131" s="3"/>
    </row>
    <row r="132" spans="2:137" s="17" customFormat="1" ht="11.25" customHeight="1" x14ac:dyDescent="0.2">
      <c r="B132" s="25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6"/>
      <c r="CP132" s="26"/>
      <c r="CQ132" s="26"/>
      <c r="CR132" s="27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22"/>
      <c r="DK132" s="22"/>
      <c r="DL132" s="22"/>
      <c r="DM132" s="22"/>
      <c r="DN132" s="22"/>
      <c r="DO132" s="22"/>
      <c r="DP132" s="22"/>
      <c r="DQ132" s="22"/>
      <c r="DR132" s="22"/>
      <c r="DS132" s="22"/>
      <c r="DT132" s="22"/>
      <c r="DU132" s="22"/>
      <c r="DV132" s="22"/>
      <c r="DW132" s="22"/>
      <c r="DX132" s="22"/>
      <c r="DY132" s="22"/>
      <c r="DZ132" s="22"/>
      <c r="EA132" s="22"/>
      <c r="EB132" s="22"/>
      <c r="EC132" s="26"/>
      <c r="ED132" s="26"/>
      <c r="EE132" s="26"/>
      <c r="EF132" s="27"/>
      <c r="EG132" s="3"/>
    </row>
    <row r="133" spans="2:137" s="17" customFormat="1" ht="11.25" customHeight="1" x14ac:dyDescent="0.2">
      <c r="B133" s="25"/>
      <c r="C133" s="21"/>
      <c r="D133" s="21"/>
      <c r="E133" s="21"/>
      <c r="F133" s="21"/>
      <c r="G133" s="21" t="s">
        <v>3</v>
      </c>
      <c r="H133" s="21"/>
      <c r="I133" s="21"/>
      <c r="J133" s="21"/>
      <c r="K133" s="21"/>
      <c r="L133" s="21"/>
      <c r="M133" s="21"/>
      <c r="N133" s="21" t="s">
        <v>9</v>
      </c>
      <c r="O133" s="21"/>
      <c r="P133" s="21" t="str">
        <f>TEXT(기계경비총괄표!H4,"#,##0")</f>
        <v>33,754</v>
      </c>
      <c r="Q133" s="21"/>
      <c r="R133" s="21"/>
      <c r="S133" s="21"/>
      <c r="T133" s="21"/>
      <c r="U133" s="21"/>
      <c r="V133" s="21"/>
      <c r="W133" s="21"/>
      <c r="X133" s="21"/>
      <c r="Y133" s="21" t="s">
        <v>15</v>
      </c>
      <c r="Z133" s="21"/>
      <c r="AA133" s="21"/>
      <c r="AB133" s="21" t="str">
        <f>TEXT(K131,"#,##0.#######")</f>
        <v>1.54</v>
      </c>
      <c r="AC133" s="21"/>
      <c r="AD133" s="21"/>
      <c r="AE133" s="21"/>
      <c r="AF133" s="21"/>
      <c r="AG133" s="21"/>
      <c r="AH133" s="21"/>
      <c r="AI133" s="21" t="s">
        <v>12</v>
      </c>
      <c r="AJ133" s="21"/>
      <c r="AK133" s="21" t="str">
        <f>TEXT(10,"#,##0.#######")</f>
        <v>10.</v>
      </c>
      <c r="AL133" s="21"/>
      <c r="AM133" s="21" t="s">
        <v>43</v>
      </c>
      <c r="AN133" s="21"/>
      <c r="AO133" s="21"/>
      <c r="AP133" s="21" t="s">
        <v>11</v>
      </c>
      <c r="AQ133" s="21"/>
      <c r="AR133" s="21" t="str">
        <f>TEXT(TRUNC(P133*K131/AK133,1),"#,##0.#")</f>
        <v>5,198.1</v>
      </c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6"/>
      <c r="CP133" s="26"/>
      <c r="CQ133" s="26"/>
      <c r="CR133" s="27"/>
      <c r="CS133" s="22"/>
      <c r="CT133" s="22"/>
      <c r="CU133" s="22"/>
      <c r="CV133" s="22"/>
      <c r="CW133" s="22"/>
      <c r="CX133" s="22"/>
      <c r="CY133" s="22"/>
      <c r="CZ133" s="22"/>
      <c r="DA133" s="22"/>
      <c r="DB133" s="22"/>
      <c r="DC133" s="22"/>
      <c r="DD133" s="22"/>
      <c r="DE133" s="22"/>
      <c r="DF133" s="22"/>
      <c r="DG133" s="22"/>
      <c r="DH133" s="22"/>
      <c r="DI133" s="22"/>
      <c r="DJ133" s="22"/>
      <c r="DK133" s="22"/>
      <c r="DL133" s="22"/>
      <c r="DM133" s="22"/>
      <c r="DN133" s="22"/>
      <c r="DO133" s="22"/>
      <c r="DP133" s="22"/>
      <c r="DQ133" s="22"/>
      <c r="DR133" s="22"/>
      <c r="DS133" s="22"/>
      <c r="DT133" s="22"/>
      <c r="DU133" s="22"/>
      <c r="DV133" s="22"/>
      <c r="DW133" s="22"/>
      <c r="DX133" s="22"/>
      <c r="DY133" s="22"/>
      <c r="DZ133" s="22"/>
      <c r="EA133" s="22"/>
      <c r="EB133" s="22"/>
      <c r="EC133" s="26"/>
      <c r="ED133" s="26"/>
      <c r="EE133" s="26"/>
      <c r="EF133" s="27"/>
      <c r="EG133" s="3"/>
    </row>
    <row r="134" spans="2:137" s="17" customFormat="1" ht="11.25" customHeight="1" x14ac:dyDescent="0.2">
      <c r="B134" s="25"/>
      <c r="C134" s="21"/>
      <c r="D134" s="21"/>
      <c r="E134" s="21"/>
      <c r="F134" s="21"/>
      <c r="G134" s="21" t="s">
        <v>4</v>
      </c>
      <c r="H134" s="21"/>
      <c r="I134" s="21"/>
      <c r="J134" s="21"/>
      <c r="K134" s="21"/>
      <c r="L134" s="21"/>
      <c r="M134" s="21"/>
      <c r="N134" s="21" t="s">
        <v>9</v>
      </c>
      <c r="O134" s="21"/>
      <c r="P134" s="21"/>
      <c r="Q134" s="21" t="str">
        <f>TEXT(기계경비총괄표!G4,"#,##0")</f>
        <v>7,774</v>
      </c>
      <c r="R134" s="21"/>
      <c r="S134" s="21"/>
      <c r="T134" s="21"/>
      <c r="U134" s="21"/>
      <c r="V134" s="21"/>
      <c r="W134" s="21"/>
      <c r="X134" s="21"/>
      <c r="Y134" s="21" t="s">
        <v>15</v>
      </c>
      <c r="Z134" s="21"/>
      <c r="AA134" s="21"/>
      <c r="AB134" s="21" t="str">
        <f>TEXT(K131,"#,##0.#######")</f>
        <v>1.54</v>
      </c>
      <c r="AC134" s="21"/>
      <c r="AD134" s="21"/>
      <c r="AE134" s="21"/>
      <c r="AF134" s="21"/>
      <c r="AG134" s="21"/>
      <c r="AH134" s="21"/>
      <c r="AI134" s="21" t="s">
        <v>12</v>
      </c>
      <c r="AJ134" s="21"/>
      <c r="AK134" s="21" t="str">
        <f>TEXT(10,"#,##0.#######")</f>
        <v>10.</v>
      </c>
      <c r="AL134" s="21"/>
      <c r="AM134" s="21" t="s">
        <v>43</v>
      </c>
      <c r="AN134" s="21"/>
      <c r="AO134" s="21"/>
      <c r="AP134" s="21" t="s">
        <v>11</v>
      </c>
      <c r="AQ134" s="21"/>
      <c r="AR134" s="21" t="str">
        <f>TEXT(TRUNC(Q134*K131/AK134,1),"#,##0.#")</f>
        <v>1,197.1</v>
      </c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6"/>
      <c r="CP134" s="26"/>
      <c r="CQ134" s="26"/>
      <c r="CR134" s="27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"/>
      <c r="DD134" s="22"/>
      <c r="DE134" s="22"/>
      <c r="DF134" s="22"/>
      <c r="DG134" s="22"/>
      <c r="DH134" s="22"/>
      <c r="DI134" s="22"/>
      <c r="DJ134" s="22"/>
      <c r="DK134" s="22"/>
      <c r="DL134" s="22"/>
      <c r="DM134" s="22"/>
      <c r="DN134" s="22"/>
      <c r="DO134" s="22"/>
      <c r="DP134" s="22"/>
      <c r="DQ134" s="22"/>
      <c r="DR134" s="22"/>
      <c r="DS134" s="22"/>
      <c r="DT134" s="22"/>
      <c r="DU134" s="22"/>
      <c r="DV134" s="22"/>
      <c r="DW134" s="22"/>
      <c r="DX134" s="22"/>
      <c r="DY134" s="22"/>
      <c r="DZ134" s="22"/>
      <c r="EA134" s="22"/>
      <c r="EB134" s="22"/>
      <c r="EC134" s="26"/>
      <c r="ED134" s="26"/>
      <c r="EE134" s="26"/>
      <c r="EF134" s="27"/>
      <c r="EG134" s="3"/>
    </row>
    <row r="135" spans="2:137" s="17" customFormat="1" ht="11.25" customHeight="1" x14ac:dyDescent="0.2">
      <c r="B135" s="25"/>
      <c r="C135" s="21"/>
      <c r="D135" s="21"/>
      <c r="E135" s="21"/>
      <c r="F135" s="21"/>
      <c r="G135" s="21" t="s">
        <v>19</v>
      </c>
      <c r="H135" s="21"/>
      <c r="I135" s="21"/>
      <c r="J135" s="21"/>
      <c r="K135" s="21" t="s">
        <v>20</v>
      </c>
      <c r="L135" s="21"/>
      <c r="M135" s="21"/>
      <c r="N135" s="21" t="s">
        <v>9</v>
      </c>
      <c r="O135" s="21"/>
      <c r="P135" s="21" t="str">
        <f>TEXT(기계경비총괄표!I4,"#,##0")</f>
        <v>11,948</v>
      </c>
      <c r="Q135" s="21"/>
      <c r="R135" s="21"/>
      <c r="S135" s="21"/>
      <c r="T135" s="21"/>
      <c r="U135" s="21"/>
      <c r="V135" s="21"/>
      <c r="W135" s="21"/>
      <c r="X135" s="21"/>
      <c r="Y135" s="21" t="s">
        <v>15</v>
      </c>
      <c r="Z135" s="21"/>
      <c r="AA135" s="21"/>
      <c r="AB135" s="21" t="str">
        <f>TEXT(K131,"#,##0.#######")</f>
        <v>1.54</v>
      </c>
      <c r="AC135" s="21"/>
      <c r="AD135" s="21"/>
      <c r="AE135" s="21"/>
      <c r="AF135" s="21"/>
      <c r="AG135" s="21"/>
      <c r="AH135" s="21"/>
      <c r="AI135" s="21" t="s">
        <v>12</v>
      </c>
      <c r="AJ135" s="21"/>
      <c r="AK135" s="21" t="str">
        <f>TEXT(10,"#,##0.#######")</f>
        <v>10.</v>
      </c>
      <c r="AL135" s="21"/>
      <c r="AM135" s="21" t="s">
        <v>43</v>
      </c>
      <c r="AN135" s="21"/>
      <c r="AO135" s="21"/>
      <c r="AP135" s="21" t="s">
        <v>11</v>
      </c>
      <c r="AQ135" s="21"/>
      <c r="AR135" s="21" t="str">
        <f>TEXT(TRUNC(P135*K131/AK135,1),"#,##0.#")</f>
        <v>1,839.9</v>
      </c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6"/>
      <c r="CP135" s="26"/>
      <c r="CQ135" s="26"/>
      <c r="CR135" s="27"/>
      <c r="CS135" s="22"/>
      <c r="CT135" s="22"/>
      <c r="CU135" s="22"/>
      <c r="CV135" s="22"/>
      <c r="CW135" s="22"/>
      <c r="CX135" s="22"/>
      <c r="CY135" s="22"/>
      <c r="CZ135" s="22"/>
      <c r="DA135" s="22"/>
      <c r="DB135" s="22"/>
      <c r="DC135" s="22"/>
      <c r="DD135" s="22"/>
      <c r="DE135" s="22"/>
      <c r="DF135" s="22"/>
      <c r="DG135" s="22"/>
      <c r="DH135" s="22"/>
      <c r="DI135" s="22"/>
      <c r="DJ135" s="22"/>
      <c r="DK135" s="22"/>
      <c r="DL135" s="22"/>
      <c r="DM135" s="22"/>
      <c r="DN135" s="22"/>
      <c r="DO135" s="22"/>
      <c r="DP135" s="22"/>
      <c r="DQ135" s="22"/>
      <c r="DR135" s="22"/>
      <c r="DS135" s="22"/>
      <c r="DT135" s="22"/>
      <c r="DU135" s="22"/>
      <c r="DV135" s="22"/>
      <c r="DW135" s="22"/>
      <c r="DX135" s="22"/>
      <c r="DY135" s="22"/>
      <c r="DZ135" s="22"/>
      <c r="EA135" s="22"/>
      <c r="EB135" s="22"/>
      <c r="EC135" s="26"/>
      <c r="ED135" s="26"/>
      <c r="EE135" s="26"/>
      <c r="EF135" s="27"/>
      <c r="EG135" s="3"/>
    </row>
    <row r="136" spans="2:137" s="17" customFormat="1" ht="11.25" customHeight="1" x14ac:dyDescent="0.2">
      <c r="B136" s="25"/>
      <c r="C136" s="21"/>
      <c r="D136" s="21"/>
      <c r="E136" s="21"/>
      <c r="F136" s="21"/>
      <c r="G136" s="21" t="s">
        <v>21</v>
      </c>
      <c r="H136" s="21"/>
      <c r="I136" s="21"/>
      <c r="J136" s="21"/>
      <c r="K136" s="21" t="s">
        <v>8</v>
      </c>
      <c r="L136" s="21"/>
      <c r="M136" s="21"/>
      <c r="N136" s="21" t="s">
        <v>9</v>
      </c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 t="str">
        <f>TEXT(AR133+AR134+AR135,"#,##0.#######")</f>
        <v>8,235.1</v>
      </c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6">
        <f>CQ136+CP136+CR136</f>
        <v>8235.1</v>
      </c>
      <c r="CP136" s="26" t="str">
        <f>TEXT(AR134,"#,###.0")</f>
        <v>1,197.1</v>
      </c>
      <c r="CQ136" s="26" t="str">
        <f>TEXT(AR133,"#,###.0")</f>
        <v>5,198.1</v>
      </c>
      <c r="CR136" s="27" t="str">
        <f>TEXT(AR135,"#,###.0")</f>
        <v>1,839.9</v>
      </c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22"/>
      <c r="DK136" s="22"/>
      <c r="DL136" s="22"/>
      <c r="DM136" s="22"/>
      <c r="DN136" s="22"/>
      <c r="DO136" s="22"/>
      <c r="DP136" s="22"/>
      <c r="DQ136" s="22"/>
      <c r="DR136" s="22"/>
      <c r="DS136" s="22"/>
      <c r="DT136" s="22"/>
      <c r="DU136" s="22"/>
      <c r="DV136" s="22"/>
      <c r="DW136" s="22"/>
      <c r="DX136" s="22"/>
      <c r="DY136" s="22"/>
      <c r="DZ136" s="22"/>
      <c r="EA136" s="22"/>
      <c r="EB136" s="22"/>
      <c r="EC136" s="26">
        <f>EE136+ED136+EF136</f>
        <v>8235.1</v>
      </c>
      <c r="ED136" s="26" t="str">
        <f>TEXT(AR134,"#,###.0")</f>
        <v>1,197.1</v>
      </c>
      <c r="EE136" s="26" t="str">
        <f>TEXT(AR133,"#,###.0")</f>
        <v>5,198.1</v>
      </c>
      <c r="EF136" s="27" t="str">
        <f>TEXT(AR135,"#,###.0")</f>
        <v>1,839.9</v>
      </c>
      <c r="EG136" s="3"/>
    </row>
    <row r="137" spans="2:137" s="17" customFormat="1" ht="11.25" customHeight="1" x14ac:dyDescent="0.2">
      <c r="B137" s="25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6"/>
      <c r="CP137" s="26"/>
      <c r="CQ137" s="26"/>
      <c r="CR137" s="27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22"/>
      <c r="DL137" s="22"/>
      <c r="DM137" s="22"/>
      <c r="DN137" s="22"/>
      <c r="DO137" s="22"/>
      <c r="DP137" s="22"/>
      <c r="DQ137" s="22"/>
      <c r="DR137" s="22"/>
      <c r="DS137" s="22"/>
      <c r="DT137" s="22"/>
      <c r="DU137" s="22"/>
      <c r="DV137" s="22"/>
      <c r="DW137" s="22"/>
      <c r="DX137" s="22"/>
      <c r="DY137" s="22"/>
      <c r="DZ137" s="22"/>
      <c r="EA137" s="22"/>
      <c r="EB137" s="22"/>
      <c r="EC137" s="26"/>
      <c r="ED137" s="26"/>
      <c r="EE137" s="26"/>
      <c r="EF137" s="27"/>
      <c r="EG137" s="3"/>
    </row>
    <row r="138" spans="2:137" s="17" customFormat="1" ht="11.25" customHeight="1" x14ac:dyDescent="0.2">
      <c r="B138" s="25"/>
      <c r="C138" s="21"/>
      <c r="D138" s="21"/>
      <c r="E138" s="21" t="s">
        <v>35</v>
      </c>
      <c r="F138" s="21"/>
      <c r="G138" s="21" t="s">
        <v>37</v>
      </c>
      <c r="H138" s="21"/>
      <c r="I138" s="21" t="s">
        <v>21</v>
      </c>
      <c r="J138" s="21"/>
      <c r="K138" s="21"/>
      <c r="L138" s="21"/>
      <c r="M138" s="21" t="s">
        <v>8</v>
      </c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6"/>
      <c r="CP138" s="26"/>
      <c r="CQ138" s="26"/>
      <c r="CR138" s="27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22"/>
      <c r="DK138" s="22"/>
      <c r="DL138" s="22"/>
      <c r="DM138" s="22"/>
      <c r="DN138" s="22"/>
      <c r="DO138" s="22"/>
      <c r="DP138" s="22"/>
      <c r="DQ138" s="22"/>
      <c r="DR138" s="22"/>
      <c r="DS138" s="22"/>
      <c r="DT138" s="22"/>
      <c r="DU138" s="22"/>
      <c r="DV138" s="22"/>
      <c r="DW138" s="22"/>
      <c r="DX138" s="22"/>
      <c r="DY138" s="22"/>
      <c r="DZ138" s="22"/>
      <c r="EA138" s="22"/>
      <c r="EB138" s="22"/>
      <c r="EC138" s="26"/>
      <c r="ED138" s="26"/>
      <c r="EE138" s="26"/>
      <c r="EF138" s="27"/>
      <c r="EG138" s="3"/>
    </row>
    <row r="139" spans="2:137" s="17" customFormat="1" ht="11.25" customHeight="1" x14ac:dyDescent="0.2">
      <c r="B139" s="25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6"/>
      <c r="CP139" s="26"/>
      <c r="CQ139" s="26"/>
      <c r="CR139" s="27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22"/>
      <c r="DK139" s="22"/>
      <c r="DL139" s="22"/>
      <c r="DM139" s="22"/>
      <c r="DN139" s="22"/>
      <c r="DO139" s="22"/>
      <c r="DP139" s="22"/>
      <c r="DQ139" s="22"/>
      <c r="DR139" s="22"/>
      <c r="DS139" s="22"/>
      <c r="DT139" s="22"/>
      <c r="DU139" s="22"/>
      <c r="DV139" s="22"/>
      <c r="DW139" s="22"/>
      <c r="DX139" s="22"/>
      <c r="DY139" s="22"/>
      <c r="DZ139" s="22"/>
      <c r="EA139" s="22"/>
      <c r="EB139" s="22"/>
      <c r="EC139" s="26"/>
      <c r="ED139" s="26"/>
      <c r="EE139" s="26"/>
      <c r="EF139" s="27"/>
      <c r="EG139" s="3"/>
    </row>
    <row r="140" spans="2:137" s="17" customFormat="1" ht="11.25" customHeight="1" x14ac:dyDescent="0.2">
      <c r="B140" s="25"/>
      <c r="C140" s="21"/>
      <c r="D140" s="21"/>
      <c r="E140" s="21"/>
      <c r="F140" s="21"/>
      <c r="G140" s="21"/>
      <c r="H140" s="21" t="s">
        <v>3</v>
      </c>
      <c r="I140" s="21"/>
      <c r="J140" s="21"/>
      <c r="K140" s="21"/>
      <c r="L140" s="21"/>
      <c r="M140" s="21"/>
      <c r="N140" s="21"/>
      <c r="O140" s="21" t="s">
        <v>9</v>
      </c>
      <c r="P140" s="21"/>
      <c r="Q140" s="21" t="str">
        <f>TEXT(EE127,"#,###.##")</f>
        <v>14,274.</v>
      </c>
      <c r="R140" s="21"/>
      <c r="S140" s="21"/>
      <c r="T140" s="21"/>
      <c r="U140" s="21"/>
      <c r="V140" s="21"/>
      <c r="W140" s="21"/>
      <c r="X140" s="21" t="s">
        <v>26</v>
      </c>
      <c r="Y140" s="21"/>
      <c r="Z140" s="21" t="str">
        <f>TEXT(EE136,"#,###.##")</f>
        <v>5,198.1</v>
      </c>
      <c r="AA140" s="21"/>
      <c r="AB140" s="21"/>
      <c r="AC140" s="21"/>
      <c r="AD140" s="21"/>
      <c r="AE140" s="21"/>
      <c r="AF140" s="21"/>
      <c r="AG140" s="21"/>
      <c r="AH140" s="21" t="s">
        <v>11</v>
      </c>
      <c r="AI140" s="21"/>
      <c r="AJ140" s="21"/>
      <c r="AK140" s="21" t="str">
        <f>TEXT(TRUNC(EE127+EE136,1),"#,##0.#")</f>
        <v>19,472.1</v>
      </c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6"/>
      <c r="CP140" s="26"/>
      <c r="CQ140" s="26"/>
      <c r="CR140" s="27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22"/>
      <c r="DK140" s="22"/>
      <c r="DL140" s="22"/>
      <c r="DM140" s="22"/>
      <c r="DN140" s="22"/>
      <c r="DO140" s="22"/>
      <c r="DP140" s="22"/>
      <c r="DQ140" s="22"/>
      <c r="DR140" s="22"/>
      <c r="DS140" s="22"/>
      <c r="DT140" s="22"/>
      <c r="DU140" s="22"/>
      <c r="DV140" s="22"/>
      <c r="DW140" s="22"/>
      <c r="DX140" s="22"/>
      <c r="DY140" s="22"/>
      <c r="DZ140" s="22"/>
      <c r="EA140" s="22"/>
      <c r="EB140" s="22"/>
      <c r="EC140" s="26"/>
      <c r="ED140" s="26"/>
      <c r="EE140" s="26"/>
      <c r="EF140" s="27"/>
      <c r="EG140" s="3"/>
    </row>
    <row r="141" spans="2:137" s="17" customFormat="1" ht="11.25" customHeight="1" x14ac:dyDescent="0.2">
      <c r="B141" s="25"/>
      <c r="C141" s="21"/>
      <c r="D141" s="21"/>
      <c r="E141" s="21"/>
      <c r="F141" s="21"/>
      <c r="G141" s="21"/>
      <c r="H141" s="21" t="s">
        <v>4</v>
      </c>
      <c r="I141" s="21"/>
      <c r="J141" s="21"/>
      <c r="K141" s="21"/>
      <c r="L141" s="21"/>
      <c r="M141" s="21"/>
      <c r="N141" s="21"/>
      <c r="O141" s="21" t="s">
        <v>9</v>
      </c>
      <c r="P141" s="21"/>
      <c r="Q141" s="21" t="str">
        <f>ED136</f>
        <v>1,197.1</v>
      </c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6"/>
      <c r="CP141" s="26"/>
      <c r="CQ141" s="26"/>
      <c r="CR141" s="27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22"/>
      <c r="DK141" s="22"/>
      <c r="DL141" s="22"/>
      <c r="DM141" s="22"/>
      <c r="DN141" s="22"/>
      <c r="DO141" s="22"/>
      <c r="DP141" s="22"/>
      <c r="DQ141" s="22"/>
      <c r="DR141" s="22"/>
      <c r="DS141" s="22"/>
      <c r="DT141" s="22"/>
      <c r="DU141" s="22"/>
      <c r="DV141" s="22"/>
      <c r="DW141" s="22"/>
      <c r="DX141" s="22"/>
      <c r="DY141" s="22"/>
      <c r="DZ141" s="22"/>
      <c r="EA141" s="22"/>
      <c r="EB141" s="22"/>
      <c r="EC141" s="26"/>
      <c r="ED141" s="26"/>
      <c r="EE141" s="26"/>
      <c r="EF141" s="27"/>
      <c r="EG141" s="3"/>
    </row>
    <row r="142" spans="2:137" s="108" customFormat="1" ht="11.25" customHeight="1" x14ac:dyDescent="0.2">
      <c r="B142" s="25"/>
      <c r="C142" s="105"/>
      <c r="D142" s="105"/>
      <c r="E142" s="105"/>
      <c r="F142" s="105"/>
      <c r="G142" s="105"/>
      <c r="H142" s="105" t="s">
        <v>19</v>
      </c>
      <c r="I142" s="105"/>
      <c r="J142" s="105"/>
      <c r="K142" s="105"/>
      <c r="L142" s="105" t="s">
        <v>20</v>
      </c>
      <c r="M142" s="105"/>
      <c r="N142" s="105"/>
      <c r="O142" s="105" t="s">
        <v>9</v>
      </c>
      <c r="P142" s="105"/>
      <c r="Q142" s="105" t="str">
        <f>EF136</f>
        <v>1,839.9</v>
      </c>
      <c r="R142" s="105"/>
      <c r="S142" s="105"/>
      <c r="T142" s="105"/>
      <c r="U142" s="105"/>
      <c r="V142" s="105"/>
      <c r="W142" s="105"/>
      <c r="X142" s="105"/>
      <c r="Y142" s="105"/>
      <c r="Z142" s="105"/>
      <c r="AA142" s="105"/>
      <c r="AB142" s="105"/>
      <c r="AC142" s="105"/>
      <c r="AD142" s="105"/>
      <c r="AE142" s="105"/>
      <c r="AF142" s="105"/>
      <c r="AG142" s="105"/>
      <c r="AH142" s="105"/>
      <c r="AI142" s="105"/>
      <c r="AJ142" s="105"/>
      <c r="AK142" s="105"/>
      <c r="AL142" s="105"/>
      <c r="AM142" s="105"/>
      <c r="AN142" s="105"/>
      <c r="AO142" s="105"/>
      <c r="AP142" s="105"/>
      <c r="AQ142" s="105"/>
      <c r="AR142" s="105"/>
      <c r="AS142" s="105"/>
      <c r="AT142" s="105"/>
      <c r="AU142" s="105"/>
      <c r="AV142" s="105"/>
      <c r="AW142" s="105"/>
      <c r="AX142" s="105"/>
      <c r="AY142" s="105"/>
      <c r="AZ142" s="105"/>
      <c r="BA142" s="105"/>
      <c r="BB142" s="105"/>
      <c r="BC142" s="105"/>
      <c r="BD142" s="105"/>
      <c r="BE142" s="105"/>
      <c r="BF142" s="105"/>
      <c r="BG142" s="105"/>
      <c r="BH142" s="105"/>
      <c r="BI142" s="105"/>
      <c r="BJ142" s="105"/>
      <c r="BK142" s="105"/>
      <c r="BL142" s="105"/>
      <c r="BM142" s="105"/>
      <c r="BN142" s="105"/>
      <c r="BO142" s="105"/>
      <c r="BP142" s="105"/>
      <c r="BQ142" s="105"/>
      <c r="BR142" s="105"/>
      <c r="BS142" s="105"/>
      <c r="BT142" s="105"/>
      <c r="BU142" s="105"/>
      <c r="BV142" s="105"/>
      <c r="BW142" s="105"/>
      <c r="BX142" s="105"/>
      <c r="BY142" s="105"/>
      <c r="BZ142" s="105"/>
      <c r="CA142" s="105"/>
      <c r="CB142" s="105"/>
      <c r="CC142" s="105"/>
      <c r="CD142" s="105"/>
      <c r="CE142" s="105"/>
      <c r="CF142" s="105"/>
      <c r="CG142" s="105"/>
      <c r="CH142" s="105"/>
      <c r="CI142" s="105"/>
      <c r="CJ142" s="105"/>
      <c r="CK142" s="105"/>
      <c r="CL142" s="105"/>
      <c r="CM142" s="105"/>
      <c r="CN142" s="105"/>
      <c r="CO142" s="26"/>
      <c r="CP142" s="26"/>
      <c r="CQ142" s="26"/>
      <c r="CR142" s="27"/>
      <c r="CS142" s="106"/>
      <c r="CT142" s="106"/>
      <c r="CU142" s="106"/>
      <c r="CV142" s="106"/>
      <c r="CW142" s="106"/>
      <c r="CX142" s="106"/>
      <c r="CY142" s="106"/>
      <c r="CZ142" s="106"/>
      <c r="DA142" s="106"/>
      <c r="DB142" s="106"/>
      <c r="DC142" s="106"/>
      <c r="DD142" s="106"/>
      <c r="DE142" s="106"/>
      <c r="DF142" s="106"/>
      <c r="DG142" s="106"/>
      <c r="DH142" s="106"/>
      <c r="DI142" s="106"/>
      <c r="DJ142" s="106"/>
      <c r="DK142" s="106"/>
      <c r="DL142" s="106"/>
      <c r="DM142" s="106"/>
      <c r="DN142" s="106"/>
      <c r="DO142" s="106"/>
      <c r="DP142" s="106"/>
      <c r="DQ142" s="106"/>
      <c r="DR142" s="106"/>
      <c r="DS142" s="106"/>
      <c r="DT142" s="106"/>
      <c r="DU142" s="106"/>
      <c r="DV142" s="106"/>
      <c r="DW142" s="106"/>
      <c r="DX142" s="106"/>
      <c r="DY142" s="106"/>
      <c r="DZ142" s="106"/>
      <c r="EA142" s="106"/>
      <c r="EB142" s="106"/>
      <c r="EC142" s="26"/>
      <c r="ED142" s="26"/>
      <c r="EE142" s="26"/>
      <c r="EF142" s="27"/>
      <c r="EG142" s="107"/>
    </row>
    <row r="143" spans="2:137" s="108" customFormat="1" ht="11.25" customHeight="1" x14ac:dyDescent="0.2">
      <c r="B143" s="25"/>
      <c r="C143" s="105"/>
      <c r="D143" s="105"/>
      <c r="E143" s="105"/>
      <c r="F143" s="105"/>
      <c r="G143" s="105"/>
      <c r="H143" s="105"/>
      <c r="I143" s="105"/>
      <c r="J143" s="105" t="s">
        <v>8</v>
      </c>
      <c r="K143" s="105"/>
      <c r="L143" s="105"/>
      <c r="M143" s="105"/>
      <c r="N143" s="105"/>
      <c r="O143" s="105" t="s">
        <v>9</v>
      </c>
      <c r="P143" s="105"/>
      <c r="Q143" s="105"/>
      <c r="R143" s="105" t="str">
        <f>TEXT(AK140+Q141+Q142,"#,##0.#######")</f>
        <v>22,509.1</v>
      </c>
      <c r="S143" s="105"/>
      <c r="T143" s="105"/>
      <c r="U143" s="105"/>
      <c r="V143" s="105"/>
      <c r="W143" s="105"/>
      <c r="X143" s="105"/>
      <c r="Y143" s="105"/>
      <c r="Z143" s="105"/>
      <c r="AA143" s="105"/>
      <c r="AB143" s="105"/>
      <c r="AC143" s="105"/>
      <c r="AD143" s="105"/>
      <c r="AE143" s="105"/>
      <c r="AF143" s="105"/>
      <c r="AG143" s="105"/>
      <c r="AH143" s="105"/>
      <c r="AI143" s="105"/>
      <c r="AJ143" s="105"/>
      <c r="AK143" s="105"/>
      <c r="AL143" s="105"/>
      <c r="AM143" s="105"/>
      <c r="AN143" s="105"/>
      <c r="AO143" s="105"/>
      <c r="AP143" s="105"/>
      <c r="AQ143" s="105"/>
      <c r="AR143" s="105"/>
      <c r="AS143" s="105"/>
      <c r="AT143" s="105"/>
      <c r="AU143" s="105"/>
      <c r="AV143" s="105"/>
      <c r="AW143" s="105"/>
      <c r="AX143" s="105"/>
      <c r="AY143" s="105"/>
      <c r="AZ143" s="105"/>
      <c r="BA143" s="105"/>
      <c r="BB143" s="105"/>
      <c r="BC143" s="105"/>
      <c r="BD143" s="105"/>
      <c r="BE143" s="105"/>
      <c r="BF143" s="105"/>
      <c r="BG143" s="105"/>
      <c r="BH143" s="105"/>
      <c r="BI143" s="105"/>
      <c r="BJ143" s="105"/>
      <c r="BK143" s="105"/>
      <c r="BL143" s="105"/>
      <c r="BM143" s="105"/>
      <c r="BN143" s="105"/>
      <c r="BO143" s="105"/>
      <c r="BP143" s="105"/>
      <c r="BQ143" s="105"/>
      <c r="BR143" s="105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105"/>
      <c r="CC143" s="105"/>
      <c r="CD143" s="105"/>
      <c r="CE143" s="105"/>
      <c r="CF143" s="105"/>
      <c r="CG143" s="105"/>
      <c r="CH143" s="105"/>
      <c r="CI143" s="105"/>
      <c r="CJ143" s="105"/>
      <c r="CK143" s="105"/>
      <c r="CL143" s="105"/>
      <c r="CM143" s="105"/>
      <c r="CN143" s="105"/>
      <c r="CO143" s="26">
        <f>CQ143+CP143+CR143</f>
        <v>22509.1</v>
      </c>
      <c r="CP143" s="26" t="str">
        <f>TEXT(Q141,"#,###.0")</f>
        <v>1,197.1</v>
      </c>
      <c r="CQ143" s="26" t="str">
        <f>TEXT(AK140,"#,###.0")</f>
        <v>19,472.1</v>
      </c>
      <c r="CR143" s="27" t="str">
        <f>TEXT(Q142,"#,###.0")</f>
        <v>1,839.9</v>
      </c>
      <c r="CS143" s="106"/>
      <c r="CT143" s="106"/>
      <c r="CU143" s="106"/>
      <c r="CV143" s="106"/>
      <c r="CW143" s="106"/>
      <c r="CX143" s="106"/>
      <c r="CY143" s="106"/>
      <c r="CZ143" s="106"/>
      <c r="DA143" s="106"/>
      <c r="DB143" s="106"/>
      <c r="DC143" s="106"/>
      <c r="DD143" s="106"/>
      <c r="DE143" s="106"/>
      <c r="DF143" s="106"/>
      <c r="DG143" s="106"/>
      <c r="DH143" s="106"/>
      <c r="DI143" s="106"/>
      <c r="DJ143" s="106"/>
      <c r="DK143" s="106"/>
      <c r="DL143" s="106"/>
      <c r="DM143" s="106"/>
      <c r="DN143" s="106"/>
      <c r="DO143" s="106"/>
      <c r="DP143" s="106"/>
      <c r="DQ143" s="106"/>
      <c r="DR143" s="106"/>
      <c r="DS143" s="106"/>
      <c r="DT143" s="106"/>
      <c r="DU143" s="106"/>
      <c r="DV143" s="106"/>
      <c r="DW143" s="106"/>
      <c r="DX143" s="106"/>
      <c r="DY143" s="106"/>
      <c r="DZ143" s="106"/>
      <c r="EA143" s="106"/>
      <c r="EB143" s="106"/>
      <c r="EC143" s="26">
        <f>EE143+ED143+EF143</f>
        <v>22509.1</v>
      </c>
      <c r="ED143" s="26" t="str">
        <f>TEXT(Q141,"#,###.0")</f>
        <v>1,197.1</v>
      </c>
      <c r="EE143" s="26" t="str">
        <f>TEXT(AK140,"#,###.0")</f>
        <v>19,472.1</v>
      </c>
      <c r="EF143" s="27" t="str">
        <f>TEXT(Q142,"#,###.0")</f>
        <v>1,839.9</v>
      </c>
      <c r="EG143" s="107"/>
    </row>
    <row r="144" spans="2:137" s="17" customFormat="1" ht="11.25" customHeight="1" x14ac:dyDescent="0.2">
      <c r="B144" s="25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6"/>
      <c r="CP144" s="26"/>
      <c r="CQ144" s="26"/>
      <c r="CR144" s="27"/>
      <c r="CS144" s="22"/>
      <c r="CT144" s="22"/>
      <c r="CU144" s="22"/>
      <c r="CV144" s="22"/>
      <c r="CW144" s="22"/>
      <c r="CX144" s="22"/>
      <c r="CY144" s="22"/>
      <c r="CZ144" s="22"/>
      <c r="DA144" s="22"/>
      <c r="DB144" s="22"/>
      <c r="DC144" s="22"/>
      <c r="DD144" s="22"/>
      <c r="DE144" s="22"/>
      <c r="DF144" s="22"/>
      <c r="DG144" s="22"/>
      <c r="DH144" s="22"/>
      <c r="DI144" s="22"/>
      <c r="DJ144" s="22"/>
      <c r="DK144" s="22"/>
      <c r="DL144" s="22"/>
      <c r="DM144" s="22"/>
      <c r="DN144" s="22"/>
      <c r="DO144" s="22"/>
      <c r="DP144" s="22"/>
      <c r="DQ144" s="22"/>
      <c r="DR144" s="22"/>
      <c r="DS144" s="22"/>
      <c r="DT144" s="22"/>
      <c r="DU144" s="22"/>
      <c r="DV144" s="22"/>
      <c r="DW144" s="22"/>
      <c r="DX144" s="22"/>
      <c r="DY144" s="22"/>
      <c r="DZ144" s="22"/>
      <c r="EA144" s="22"/>
      <c r="EB144" s="22"/>
      <c r="EC144" s="26"/>
      <c r="ED144" s="26"/>
      <c r="EE144" s="26"/>
      <c r="EF144" s="27"/>
      <c r="EG144" s="3"/>
    </row>
    <row r="145" spans="2:137" s="17" customFormat="1" ht="11.25" customHeight="1" x14ac:dyDescent="0.2">
      <c r="B145" s="25"/>
      <c r="C145" s="21"/>
      <c r="D145" s="21" t="s">
        <v>31</v>
      </c>
      <c r="E145" s="21"/>
      <c r="F145" s="21"/>
      <c r="G145" s="21" t="s">
        <v>23</v>
      </c>
      <c r="H145" s="21"/>
      <c r="I145" s="21"/>
      <c r="J145" s="21"/>
      <c r="K145" s="21"/>
      <c r="L145" s="21"/>
      <c r="M145" s="21" t="s">
        <v>8</v>
      </c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6"/>
      <c r="CP145" s="26"/>
      <c r="CQ145" s="26"/>
      <c r="CR145" s="27"/>
      <c r="CS145" s="22"/>
      <c r="CT145" s="22"/>
      <c r="CU145" s="22"/>
      <c r="CV145" s="22"/>
      <c r="CW145" s="22"/>
      <c r="CX145" s="22"/>
      <c r="CY145" s="22"/>
      <c r="CZ145" s="22"/>
      <c r="DA145" s="22"/>
      <c r="DB145" s="22"/>
      <c r="DC145" s="22"/>
      <c r="DD145" s="22"/>
      <c r="DE145" s="22"/>
      <c r="DF145" s="22"/>
      <c r="DG145" s="22"/>
      <c r="DH145" s="22"/>
      <c r="DI145" s="22"/>
      <c r="DJ145" s="22"/>
      <c r="DK145" s="22"/>
      <c r="DL145" s="22"/>
      <c r="DM145" s="22"/>
      <c r="DN145" s="22"/>
      <c r="DO145" s="22"/>
      <c r="DP145" s="22"/>
      <c r="DQ145" s="22"/>
      <c r="DR145" s="22"/>
      <c r="DS145" s="22"/>
      <c r="DT145" s="22"/>
      <c r="DU145" s="22"/>
      <c r="DV145" s="22"/>
      <c r="DW145" s="22"/>
      <c r="DX145" s="22"/>
      <c r="DY145" s="22"/>
      <c r="DZ145" s="22"/>
      <c r="EA145" s="22"/>
      <c r="EB145" s="22"/>
      <c r="EC145" s="26"/>
      <c r="ED145" s="26"/>
      <c r="EE145" s="26"/>
      <c r="EF145" s="27"/>
      <c r="EG145" s="3"/>
    </row>
    <row r="146" spans="2:137" s="17" customFormat="1" ht="11.25" customHeight="1" x14ac:dyDescent="0.2">
      <c r="B146" s="25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6"/>
      <c r="CP146" s="26"/>
      <c r="CQ146" s="26"/>
      <c r="CR146" s="27"/>
      <c r="CS146" s="22"/>
      <c r="CT146" s="22"/>
      <c r="CU146" s="22"/>
      <c r="CV146" s="22"/>
      <c r="CW146" s="22"/>
      <c r="CX146" s="22"/>
      <c r="CY146" s="22"/>
      <c r="CZ146" s="22"/>
      <c r="DA146" s="22"/>
      <c r="DB146" s="22"/>
      <c r="DC146" s="22"/>
      <c r="DD146" s="22"/>
      <c r="DE146" s="22"/>
      <c r="DF146" s="22"/>
      <c r="DG146" s="22"/>
      <c r="DH146" s="22"/>
      <c r="DI146" s="22"/>
      <c r="DJ146" s="22"/>
      <c r="DK146" s="22"/>
      <c r="DL146" s="22"/>
      <c r="DM146" s="22"/>
      <c r="DN146" s="22"/>
      <c r="DO146" s="22"/>
      <c r="DP146" s="22"/>
      <c r="DQ146" s="22"/>
      <c r="DR146" s="22"/>
      <c r="DS146" s="22"/>
      <c r="DT146" s="22"/>
      <c r="DU146" s="22"/>
      <c r="DV146" s="22"/>
      <c r="DW146" s="22"/>
      <c r="DX146" s="22"/>
      <c r="DY146" s="22"/>
      <c r="DZ146" s="22"/>
      <c r="EA146" s="22"/>
      <c r="EB146" s="22"/>
      <c r="EC146" s="26"/>
      <c r="ED146" s="26"/>
      <c r="EE146" s="26"/>
      <c r="EF146" s="27"/>
      <c r="EG146" s="3"/>
    </row>
    <row r="147" spans="2:137" s="17" customFormat="1" ht="11.25" customHeight="1" x14ac:dyDescent="0.2">
      <c r="B147" s="25"/>
      <c r="C147" s="21"/>
      <c r="D147" s="21"/>
      <c r="E147" s="21"/>
      <c r="F147" s="21"/>
      <c r="G147" s="21"/>
      <c r="H147" s="21" t="s">
        <v>3</v>
      </c>
      <c r="I147" s="21"/>
      <c r="J147" s="21"/>
      <c r="K147" s="21"/>
      <c r="L147" s="21"/>
      <c r="M147" s="21"/>
      <c r="N147" s="21"/>
      <c r="O147" s="21" t="s">
        <v>9</v>
      </c>
      <c r="P147" s="21"/>
      <c r="Q147" s="21" t="str">
        <f>TEXT(EE117,"#,###.##")</f>
        <v>24,472.9</v>
      </c>
      <c r="R147" s="21"/>
      <c r="S147" s="21"/>
      <c r="T147" s="21"/>
      <c r="U147" s="21"/>
      <c r="V147" s="21"/>
      <c r="W147" s="21"/>
      <c r="X147" s="21"/>
      <c r="Y147" s="21"/>
      <c r="Z147" s="21" t="s">
        <v>26</v>
      </c>
      <c r="AA147" s="21"/>
      <c r="AB147" s="21" t="str">
        <f>TEXT(EE143,"#,###.##")</f>
        <v>19,472.1</v>
      </c>
      <c r="AC147" s="21"/>
      <c r="AD147" s="21"/>
      <c r="AE147" s="21"/>
      <c r="AF147" s="21"/>
      <c r="AG147" s="21"/>
      <c r="AH147" s="21"/>
      <c r="AI147" s="21"/>
      <c r="AJ147" s="21"/>
      <c r="AK147" s="21" t="s">
        <v>11</v>
      </c>
      <c r="AL147" s="21"/>
      <c r="AM147" s="21"/>
      <c r="AN147" s="21" t="str">
        <f>TEXT(TRUNC(EE117+EE143,0),"#,##0")</f>
        <v>43,945</v>
      </c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6"/>
      <c r="CP147" s="26"/>
      <c r="CQ147" s="26"/>
      <c r="CR147" s="27"/>
      <c r="CS147" s="22"/>
      <c r="CT147" s="22"/>
      <c r="CU147" s="22"/>
      <c r="CV147" s="22"/>
      <c r="CW147" s="22"/>
      <c r="CX147" s="22"/>
      <c r="CY147" s="22"/>
      <c r="CZ147" s="22"/>
      <c r="DA147" s="22"/>
      <c r="DB147" s="22"/>
      <c r="DC147" s="22"/>
      <c r="DD147" s="22"/>
      <c r="DE147" s="22"/>
      <c r="DF147" s="22"/>
      <c r="DG147" s="22"/>
      <c r="DH147" s="22"/>
      <c r="DI147" s="22"/>
      <c r="DJ147" s="22"/>
      <c r="DK147" s="22"/>
      <c r="DL147" s="22"/>
      <c r="DM147" s="22"/>
      <c r="DN147" s="22"/>
      <c r="DO147" s="22"/>
      <c r="DP147" s="22"/>
      <c r="DQ147" s="22"/>
      <c r="DR147" s="22"/>
      <c r="DS147" s="22"/>
      <c r="DT147" s="22"/>
      <c r="DU147" s="22"/>
      <c r="DV147" s="22"/>
      <c r="DW147" s="22"/>
      <c r="DX147" s="22"/>
      <c r="DY147" s="22"/>
      <c r="DZ147" s="22"/>
      <c r="EA147" s="22"/>
      <c r="EB147" s="22"/>
      <c r="EC147" s="26"/>
      <c r="ED147" s="26"/>
      <c r="EE147" s="26"/>
      <c r="EF147" s="27"/>
      <c r="EG147" s="3"/>
    </row>
    <row r="148" spans="2:137" s="17" customFormat="1" ht="11.25" customHeight="1" x14ac:dyDescent="0.2">
      <c r="B148" s="25"/>
      <c r="C148" s="21"/>
      <c r="D148" s="21"/>
      <c r="E148" s="21"/>
      <c r="F148" s="21"/>
      <c r="G148" s="21"/>
      <c r="H148" s="21" t="s">
        <v>4</v>
      </c>
      <c r="I148" s="21"/>
      <c r="J148" s="21"/>
      <c r="K148" s="21"/>
      <c r="L148" s="21"/>
      <c r="M148" s="21"/>
      <c r="N148" s="21"/>
      <c r="O148" s="21" t="s">
        <v>9</v>
      </c>
      <c r="P148" s="21"/>
      <c r="Q148" s="21" t="str">
        <f>TEXT(ED88,"#,###.##")</f>
        <v>19,934.</v>
      </c>
      <c r="R148" s="21"/>
      <c r="S148" s="21"/>
      <c r="T148" s="21"/>
      <c r="U148" s="21"/>
      <c r="V148" s="21"/>
      <c r="W148" s="21"/>
      <c r="X148" s="21"/>
      <c r="Y148" s="21"/>
      <c r="Z148" s="21" t="s">
        <v>26</v>
      </c>
      <c r="AA148" s="21"/>
      <c r="AB148" s="21" t="str">
        <f>TEXT(ED117,"#,###.##")</f>
        <v>1,762.4</v>
      </c>
      <c r="AC148" s="21"/>
      <c r="AD148" s="21"/>
      <c r="AE148" s="21"/>
      <c r="AF148" s="21"/>
      <c r="AG148" s="21"/>
      <c r="AH148" s="21"/>
      <c r="AI148" s="21"/>
      <c r="AJ148" s="21" t="s">
        <v>26</v>
      </c>
      <c r="AK148" s="21"/>
      <c r="AL148" s="21" t="str">
        <f>TEXT(ED143,"#,###.##")</f>
        <v>1,197.1</v>
      </c>
      <c r="AM148" s="21"/>
      <c r="AN148" s="21"/>
      <c r="AO148" s="21"/>
      <c r="AP148" s="21"/>
      <c r="AQ148" s="21"/>
      <c r="AR148" s="21"/>
      <c r="AS148" s="21"/>
      <c r="AT148" s="21" t="s">
        <v>11</v>
      </c>
      <c r="AU148" s="21"/>
      <c r="AV148" s="21"/>
      <c r="AW148" s="21" t="str">
        <f>TEXT(TRUNC(ED88+ED117+ED143,0),"#,##0")</f>
        <v>22,893</v>
      </c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6"/>
      <c r="CP148" s="26"/>
      <c r="CQ148" s="26"/>
      <c r="CR148" s="27"/>
      <c r="CS148" s="22"/>
      <c r="CT148" s="22"/>
      <c r="CU148" s="22"/>
      <c r="CV148" s="22"/>
      <c r="CW148" s="22"/>
      <c r="CX148" s="22"/>
      <c r="CY148" s="22"/>
      <c r="CZ148" s="22"/>
      <c r="DA148" s="22"/>
      <c r="DB148" s="22"/>
      <c r="DC148" s="22"/>
      <c r="DD148" s="22"/>
      <c r="DE148" s="22"/>
      <c r="DF148" s="22"/>
      <c r="DG148" s="22"/>
      <c r="DH148" s="22"/>
      <c r="DI148" s="22"/>
      <c r="DJ148" s="22"/>
      <c r="DK148" s="22"/>
      <c r="DL148" s="22"/>
      <c r="DM148" s="22"/>
      <c r="DN148" s="22"/>
      <c r="DO148" s="22"/>
      <c r="DP148" s="22"/>
      <c r="DQ148" s="22"/>
      <c r="DR148" s="22"/>
      <c r="DS148" s="22"/>
      <c r="DT148" s="22"/>
      <c r="DU148" s="22"/>
      <c r="DV148" s="22"/>
      <c r="DW148" s="22"/>
      <c r="DX148" s="22"/>
      <c r="DY148" s="22"/>
      <c r="DZ148" s="22"/>
      <c r="EA148" s="22"/>
      <c r="EB148" s="22"/>
      <c r="EC148" s="26"/>
      <c r="ED148" s="26"/>
      <c r="EE148" s="26"/>
      <c r="EF148" s="27"/>
      <c r="EG148" s="3"/>
    </row>
    <row r="149" spans="2:137" s="17" customFormat="1" ht="11.25" customHeight="1" x14ac:dyDescent="0.2">
      <c r="B149" s="25"/>
      <c r="C149" s="21"/>
      <c r="D149" s="21"/>
      <c r="E149" s="21"/>
      <c r="F149" s="21"/>
      <c r="G149" s="21"/>
      <c r="H149" s="21" t="s">
        <v>19</v>
      </c>
      <c r="I149" s="21"/>
      <c r="J149" s="21"/>
      <c r="K149" s="21"/>
      <c r="L149" s="21" t="s">
        <v>20</v>
      </c>
      <c r="M149" s="21"/>
      <c r="N149" s="21"/>
      <c r="O149" s="21" t="s">
        <v>9</v>
      </c>
      <c r="P149" s="21"/>
      <c r="Q149" s="21" t="str">
        <f>TEXT(EF117,"#,###.##")</f>
        <v>2,294.</v>
      </c>
      <c r="R149" s="21"/>
      <c r="S149" s="21"/>
      <c r="T149" s="21"/>
      <c r="U149" s="21"/>
      <c r="V149" s="21"/>
      <c r="W149" s="21" t="s">
        <v>26</v>
      </c>
      <c r="X149" s="21"/>
      <c r="Y149" s="21" t="str">
        <f>TEXT(EF143,"#,###.##")</f>
        <v>1,839.9</v>
      </c>
      <c r="Z149" s="21"/>
      <c r="AA149" s="21"/>
      <c r="AB149" s="21"/>
      <c r="AC149" s="21"/>
      <c r="AD149" s="21"/>
      <c r="AE149" s="21"/>
      <c r="AF149" s="21"/>
      <c r="AG149" s="21" t="s">
        <v>11</v>
      </c>
      <c r="AH149" s="21"/>
      <c r="AI149" s="21"/>
      <c r="AJ149" s="21" t="str">
        <f>TEXT(TRUNC(EF117+EF143,0),"#,##0")</f>
        <v>4,133</v>
      </c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6"/>
      <c r="CP149" s="26"/>
      <c r="CQ149" s="26"/>
      <c r="CR149" s="27"/>
      <c r="CS149" s="22"/>
      <c r="CT149" s="22"/>
      <c r="CU149" s="22"/>
      <c r="CV149" s="22"/>
      <c r="CW149" s="22"/>
      <c r="CX149" s="22"/>
      <c r="CY149" s="22"/>
      <c r="CZ149" s="22"/>
      <c r="DA149" s="22"/>
      <c r="DB149" s="22"/>
      <c r="DC149" s="22"/>
      <c r="DD149" s="22"/>
      <c r="DE149" s="22"/>
      <c r="DF149" s="22"/>
      <c r="DG149" s="22"/>
      <c r="DH149" s="22"/>
      <c r="DI149" s="22"/>
      <c r="DJ149" s="22"/>
      <c r="DK149" s="22"/>
      <c r="DL149" s="22"/>
      <c r="DM149" s="22"/>
      <c r="DN149" s="22"/>
      <c r="DO149" s="22"/>
      <c r="DP149" s="22"/>
      <c r="DQ149" s="22"/>
      <c r="DR149" s="22"/>
      <c r="DS149" s="22"/>
      <c r="DT149" s="22"/>
      <c r="DU149" s="22"/>
      <c r="DV149" s="22"/>
      <c r="DW149" s="22"/>
      <c r="DX149" s="22"/>
      <c r="DY149" s="22"/>
      <c r="DZ149" s="22"/>
      <c r="EA149" s="22"/>
      <c r="EB149" s="22"/>
      <c r="EC149" s="26"/>
      <c r="ED149" s="26"/>
      <c r="EE149" s="26"/>
      <c r="EF149" s="27"/>
      <c r="EG149" s="3"/>
    </row>
    <row r="150" spans="2:137" s="17" customFormat="1" ht="11.25" customHeight="1" x14ac:dyDescent="0.2">
      <c r="B150" s="25"/>
      <c r="C150" s="21"/>
      <c r="D150" s="21"/>
      <c r="E150" s="21"/>
      <c r="F150" s="21"/>
      <c r="G150" s="21"/>
      <c r="H150" s="21"/>
      <c r="I150" s="21"/>
      <c r="J150" s="21" t="s">
        <v>8</v>
      </c>
      <c r="K150" s="21"/>
      <c r="L150" s="21"/>
      <c r="M150" s="21"/>
      <c r="N150" s="21"/>
      <c r="O150" s="21" t="s">
        <v>9</v>
      </c>
      <c r="P150" s="21"/>
      <c r="Q150" s="21"/>
      <c r="R150" s="21" t="str">
        <f>TEXT(AN147+AW148+AJ149,"#,##0")</f>
        <v>70,971</v>
      </c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32">
        <f>CQ150+CP150+CR150</f>
        <v>70971</v>
      </c>
      <c r="CP150" s="26" t="str">
        <f>TEXT(AW148,"#,##0")</f>
        <v>22,893</v>
      </c>
      <c r="CQ150" s="26" t="str">
        <f>TEXT(AN147,"#,##0")</f>
        <v>43,945</v>
      </c>
      <c r="CR150" s="27" t="str">
        <f>TEXT(AJ149,"#,##0")</f>
        <v>4,133</v>
      </c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"/>
      <c r="DD150" s="22"/>
      <c r="DE150" s="22"/>
      <c r="DF150" s="22"/>
      <c r="DG150" s="22"/>
      <c r="DH150" s="22"/>
      <c r="DI150" s="22"/>
      <c r="DJ150" s="22"/>
      <c r="DK150" s="22"/>
      <c r="DL150" s="22"/>
      <c r="DM150" s="22"/>
      <c r="DN150" s="22"/>
      <c r="DO150" s="22"/>
      <c r="DP150" s="22"/>
      <c r="DQ150" s="22"/>
      <c r="DR150" s="22"/>
      <c r="DS150" s="22"/>
      <c r="DT150" s="22"/>
      <c r="DU150" s="22"/>
      <c r="DV150" s="22"/>
      <c r="DW150" s="22"/>
      <c r="DX150" s="22"/>
      <c r="DY150" s="22"/>
      <c r="DZ150" s="22"/>
      <c r="EA150" s="22"/>
      <c r="EB150" s="22"/>
      <c r="EC150" s="32">
        <f>EE150+ED150+EF150</f>
        <v>70971</v>
      </c>
      <c r="ED150" s="26" t="str">
        <f>TEXT(AW148,"#,##0")</f>
        <v>22,893</v>
      </c>
      <c r="EE150" s="26" t="str">
        <f>TEXT(AN147,"#,##0")</f>
        <v>43,945</v>
      </c>
      <c r="EF150" s="27" t="str">
        <f>TEXT(AJ149,"#,##0")</f>
        <v>4,133</v>
      </c>
      <c r="EG150" s="3"/>
    </row>
    <row r="151" spans="2:137" s="17" customFormat="1" ht="11.25" customHeight="1" x14ac:dyDescent="0.2">
      <c r="B151" s="28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  <c r="BT151" s="29"/>
      <c r="BU151" s="29"/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30"/>
      <c r="CP151" s="30"/>
      <c r="CQ151" s="30"/>
      <c r="CR151" s="31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22"/>
      <c r="DK151" s="22"/>
      <c r="DL151" s="22"/>
      <c r="DM151" s="22"/>
      <c r="DN151" s="22"/>
      <c r="DO151" s="22"/>
      <c r="DP151" s="22"/>
      <c r="DQ151" s="22"/>
      <c r="DR151" s="22"/>
      <c r="DS151" s="22"/>
      <c r="DT151" s="22"/>
      <c r="DU151" s="22"/>
      <c r="DV151" s="22"/>
      <c r="DW151" s="22"/>
      <c r="DX151" s="22"/>
      <c r="DY151" s="22"/>
      <c r="DZ151" s="22"/>
      <c r="EA151" s="22"/>
      <c r="EB151" s="22"/>
      <c r="EC151" s="26"/>
      <c r="ED151" s="26"/>
      <c r="EE151" s="26"/>
      <c r="EF151" s="27"/>
      <c r="EG151" s="3"/>
    </row>
    <row r="152" spans="2:137" s="17" customFormat="1" ht="11.25" customHeight="1" x14ac:dyDescent="0.2">
      <c r="B152" s="116" t="s">
        <v>189</v>
      </c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7"/>
      <c r="Z152" s="117"/>
      <c r="AA152" s="117"/>
      <c r="AB152" s="117"/>
      <c r="AC152" s="117"/>
      <c r="AD152" s="117"/>
      <c r="AE152" s="117"/>
      <c r="AF152" s="117"/>
      <c r="AG152" s="117"/>
      <c r="AH152" s="117"/>
      <c r="AI152" s="117"/>
      <c r="AJ152" s="117"/>
      <c r="AK152" s="117"/>
      <c r="AL152" s="117"/>
      <c r="AM152" s="117"/>
      <c r="AN152" s="117"/>
      <c r="AO152" s="117"/>
      <c r="AP152" s="117"/>
      <c r="AQ152" s="117"/>
      <c r="AR152" s="117"/>
      <c r="AS152" s="117"/>
      <c r="AT152" s="117"/>
      <c r="AU152" s="117"/>
      <c r="AV152" s="117"/>
      <c r="AW152" s="117"/>
      <c r="AX152" s="117"/>
      <c r="AY152" s="117"/>
      <c r="AZ152" s="117"/>
      <c r="BA152" s="117"/>
      <c r="BB152" s="117"/>
      <c r="BC152" s="117"/>
      <c r="BD152" s="117"/>
      <c r="BE152" s="117"/>
      <c r="BF152" s="117"/>
      <c r="BG152" s="117"/>
      <c r="BH152" s="117"/>
      <c r="BI152" s="117"/>
      <c r="BJ152" s="117"/>
      <c r="BK152" s="117"/>
      <c r="BL152" s="117"/>
      <c r="BM152" s="117"/>
      <c r="BN152" s="117"/>
      <c r="BO152" s="117"/>
      <c r="BP152" s="117"/>
      <c r="BQ152" s="117"/>
      <c r="BR152" s="117"/>
      <c r="BS152" s="117"/>
      <c r="BT152" s="117"/>
      <c r="BU152" s="117"/>
      <c r="BV152" s="117"/>
      <c r="BW152" s="117"/>
      <c r="BX152" s="117"/>
      <c r="BY152" s="117"/>
      <c r="BZ152" s="117"/>
      <c r="CA152" s="117"/>
      <c r="CB152" s="117"/>
      <c r="CC152" s="117"/>
      <c r="CD152" s="117"/>
      <c r="CE152" s="117"/>
      <c r="CF152" s="117"/>
      <c r="CG152" s="117"/>
      <c r="CH152" s="117"/>
      <c r="CI152" s="117"/>
      <c r="CJ152" s="117"/>
      <c r="CK152" s="117"/>
      <c r="CL152" s="117"/>
      <c r="CM152" s="117"/>
      <c r="CN152" s="117"/>
      <c r="CO152" s="118">
        <f>CO224</f>
        <v>66570</v>
      </c>
      <c r="CP152" s="118" t="str">
        <f>CP224</f>
        <v>18,492</v>
      </c>
      <c r="CQ152" s="118" t="str">
        <f>CQ224</f>
        <v>43,945</v>
      </c>
      <c r="CR152" s="119" t="str">
        <f>CR224</f>
        <v>4,133</v>
      </c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22"/>
      <c r="DK152" s="22"/>
      <c r="DL152" s="22"/>
      <c r="DM152" s="22"/>
      <c r="DN152" s="22"/>
      <c r="DO152" s="22"/>
      <c r="DP152" s="22"/>
      <c r="DQ152" s="22"/>
      <c r="DR152" s="22"/>
      <c r="DS152" s="22"/>
      <c r="DT152" s="22"/>
      <c r="DU152" s="22"/>
      <c r="DV152" s="22"/>
      <c r="DW152" s="22"/>
      <c r="DX152" s="22"/>
      <c r="DY152" s="22"/>
      <c r="DZ152" s="22"/>
      <c r="EA152" s="22"/>
      <c r="EB152" s="22"/>
      <c r="EC152" s="23">
        <f>EC224</f>
        <v>66570</v>
      </c>
      <c r="ED152" s="23" t="str">
        <f>ED224</f>
        <v>18,492</v>
      </c>
      <c r="EE152" s="23" t="str">
        <f>EE224</f>
        <v>43,945</v>
      </c>
      <c r="EF152" s="24" t="str">
        <f>EF224</f>
        <v>4,133</v>
      </c>
      <c r="EG152" s="3"/>
    </row>
    <row r="153" spans="2:137" s="17" customFormat="1" ht="11.25" customHeight="1" x14ac:dyDescent="0.2">
      <c r="B153" s="25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6"/>
      <c r="CP153" s="26"/>
      <c r="CQ153" s="26"/>
      <c r="CR153" s="27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22"/>
      <c r="DK153" s="22"/>
      <c r="DL153" s="22"/>
      <c r="DM153" s="22"/>
      <c r="DN153" s="22"/>
      <c r="DO153" s="22"/>
      <c r="DP153" s="22"/>
      <c r="DQ153" s="22"/>
      <c r="DR153" s="22"/>
      <c r="DS153" s="22"/>
      <c r="DT153" s="22"/>
      <c r="DU153" s="22"/>
      <c r="DV153" s="22"/>
      <c r="DW153" s="22"/>
      <c r="DX153" s="22"/>
      <c r="DY153" s="22"/>
      <c r="DZ153" s="22"/>
      <c r="EA153" s="22"/>
      <c r="EB153" s="22"/>
      <c r="EC153" s="26"/>
      <c r="ED153" s="26"/>
      <c r="EE153" s="26"/>
      <c r="EF153" s="27"/>
      <c r="EG153" s="3"/>
    </row>
    <row r="154" spans="2:137" s="17" customFormat="1" ht="11.25" customHeight="1" x14ac:dyDescent="0.2">
      <c r="B154" s="25"/>
      <c r="C154" s="21"/>
      <c r="D154" s="21" t="s">
        <v>6</v>
      </c>
      <c r="E154" s="21"/>
      <c r="F154" s="21"/>
      <c r="G154" s="21" t="s">
        <v>4</v>
      </c>
      <c r="H154" s="21"/>
      <c r="I154" s="21"/>
      <c r="J154" s="21"/>
      <c r="K154" s="21"/>
      <c r="L154" s="21"/>
      <c r="M154" s="21"/>
      <c r="N154" s="21" t="s">
        <v>96</v>
      </c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6"/>
      <c r="CP154" s="26"/>
      <c r="CQ154" s="26"/>
      <c r="CR154" s="27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22"/>
      <c r="DK154" s="22"/>
      <c r="DL154" s="22"/>
      <c r="DM154" s="22"/>
      <c r="DN154" s="22"/>
      <c r="DO154" s="22"/>
      <c r="DP154" s="22"/>
      <c r="DQ154" s="22"/>
      <c r="DR154" s="22"/>
      <c r="DS154" s="22"/>
      <c r="DT154" s="22"/>
      <c r="DU154" s="22"/>
      <c r="DV154" s="22"/>
      <c r="DW154" s="22"/>
      <c r="DX154" s="22"/>
      <c r="DY154" s="22"/>
      <c r="DZ154" s="22"/>
      <c r="EA154" s="22"/>
      <c r="EB154" s="22"/>
      <c r="EC154" s="26"/>
      <c r="ED154" s="26"/>
      <c r="EE154" s="26"/>
      <c r="EF154" s="27"/>
      <c r="EG154" s="3"/>
    </row>
    <row r="155" spans="2:137" s="17" customFormat="1" ht="11.25" customHeight="1" x14ac:dyDescent="0.2">
      <c r="B155" s="25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6"/>
      <c r="CP155" s="26"/>
      <c r="CQ155" s="26"/>
      <c r="CR155" s="27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22"/>
      <c r="DK155" s="22"/>
      <c r="DL155" s="22"/>
      <c r="DM155" s="22"/>
      <c r="DN155" s="22"/>
      <c r="DO155" s="22"/>
      <c r="DP155" s="22"/>
      <c r="DQ155" s="22"/>
      <c r="DR155" s="22"/>
      <c r="DS155" s="22"/>
      <c r="DT155" s="22"/>
      <c r="DU155" s="22"/>
      <c r="DV155" s="22"/>
      <c r="DW155" s="22"/>
      <c r="DX155" s="22"/>
      <c r="DY155" s="22"/>
      <c r="DZ155" s="22"/>
      <c r="EA155" s="22"/>
      <c r="EB155" s="22"/>
      <c r="EC155" s="26"/>
      <c r="ED155" s="26"/>
      <c r="EE155" s="26"/>
      <c r="EF155" s="27"/>
      <c r="EG155" s="3"/>
    </row>
    <row r="156" spans="2:137" s="19" customFormat="1" ht="11.25" customHeight="1" x14ac:dyDescent="0.2">
      <c r="B156" s="25"/>
      <c r="C156" s="21"/>
      <c r="D156" s="21"/>
      <c r="E156" s="21"/>
      <c r="F156" s="21"/>
      <c r="G156" s="21" t="s">
        <v>29</v>
      </c>
      <c r="H156" s="21" t="s">
        <v>56</v>
      </c>
      <c r="I156" s="21"/>
      <c r="J156" s="21"/>
      <c r="K156" s="21"/>
      <c r="L156" s="21"/>
      <c r="M156" s="21" t="s">
        <v>97</v>
      </c>
      <c r="N156" s="21"/>
      <c r="O156" s="21"/>
      <c r="P156" s="21"/>
      <c r="Q156" s="21"/>
      <c r="R156" s="21" t="s">
        <v>57</v>
      </c>
      <c r="S156" s="21"/>
      <c r="T156" s="21"/>
      <c r="U156" s="21"/>
      <c r="V156" s="21"/>
      <c r="W156" s="21" t="s">
        <v>59</v>
      </c>
      <c r="X156" s="21"/>
      <c r="Y156" s="21"/>
      <c r="Z156" s="21"/>
      <c r="AA156" s="21"/>
      <c r="AB156" s="115" t="s">
        <v>191</v>
      </c>
      <c r="AC156" s="21"/>
      <c r="AD156" s="21" t="s">
        <v>32</v>
      </c>
      <c r="AE156" s="21"/>
      <c r="AF156" s="21" t="s">
        <v>30</v>
      </c>
      <c r="AG156" s="21"/>
      <c r="AH156" s="21"/>
      <c r="AI156" s="21"/>
      <c r="AJ156" s="21"/>
      <c r="AK156" s="21"/>
      <c r="AL156" s="21" t="s">
        <v>190</v>
      </c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6"/>
      <c r="CP156" s="26"/>
      <c r="CQ156" s="26"/>
      <c r="CR156" s="27"/>
      <c r="CS156" s="22"/>
      <c r="CT156" s="22"/>
      <c r="CU156" s="22"/>
      <c r="CV156" s="22"/>
      <c r="CW156" s="22"/>
      <c r="CX156" s="22"/>
      <c r="CY156" s="22"/>
      <c r="CZ156" s="22"/>
      <c r="DA156" s="22"/>
      <c r="DB156" s="22"/>
      <c r="DC156" s="22"/>
      <c r="DD156" s="22"/>
      <c r="DE156" s="22"/>
      <c r="DF156" s="22"/>
      <c r="DG156" s="22"/>
      <c r="DH156" s="22"/>
      <c r="DI156" s="22"/>
      <c r="DJ156" s="22"/>
      <c r="DK156" s="22"/>
      <c r="DL156" s="22"/>
      <c r="DM156" s="22"/>
      <c r="DN156" s="22"/>
      <c r="DO156" s="22"/>
      <c r="DP156" s="22"/>
      <c r="DQ156" s="22"/>
      <c r="DR156" s="22"/>
      <c r="DS156" s="22"/>
      <c r="DT156" s="22"/>
      <c r="DU156" s="22"/>
      <c r="DV156" s="22"/>
      <c r="DW156" s="22"/>
      <c r="DX156" s="22"/>
      <c r="DY156" s="22"/>
      <c r="DZ156" s="22"/>
      <c r="EA156" s="22"/>
      <c r="EB156" s="22"/>
      <c r="EC156" s="26"/>
      <c r="ED156" s="26"/>
      <c r="EE156" s="26"/>
      <c r="EF156" s="27"/>
      <c r="EG156" s="3"/>
    </row>
    <row r="157" spans="2:137" s="17" customFormat="1" ht="11.25" customHeight="1" x14ac:dyDescent="0.2">
      <c r="B157" s="25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6"/>
      <c r="CP157" s="26"/>
      <c r="CQ157" s="26"/>
      <c r="CR157" s="27"/>
      <c r="CS157" s="22"/>
      <c r="CT157" s="22"/>
      <c r="CU157" s="22"/>
      <c r="CV157" s="22"/>
      <c r="CW157" s="22"/>
      <c r="CX157" s="22"/>
      <c r="CY157" s="22"/>
      <c r="CZ157" s="22"/>
      <c r="DA157" s="22"/>
      <c r="DB157" s="22"/>
      <c r="DC157" s="22"/>
      <c r="DD157" s="22"/>
      <c r="DE157" s="22"/>
      <c r="DF157" s="22"/>
      <c r="DG157" s="22"/>
      <c r="DH157" s="22"/>
      <c r="DI157" s="22"/>
      <c r="DJ157" s="22"/>
      <c r="DK157" s="22"/>
      <c r="DL157" s="22"/>
      <c r="DM157" s="22"/>
      <c r="DN157" s="22"/>
      <c r="DO157" s="22"/>
      <c r="DP157" s="22"/>
      <c r="DQ157" s="22"/>
      <c r="DR157" s="22"/>
      <c r="DS157" s="22"/>
      <c r="DT157" s="22"/>
      <c r="DU157" s="22"/>
      <c r="DV157" s="22"/>
      <c r="DW157" s="22"/>
      <c r="DX157" s="22"/>
      <c r="DY157" s="22"/>
      <c r="DZ157" s="22"/>
      <c r="EA157" s="22"/>
      <c r="EB157" s="22"/>
      <c r="EC157" s="26"/>
      <c r="ED157" s="26"/>
      <c r="EE157" s="26"/>
      <c r="EF157" s="27"/>
      <c r="EG157" s="3"/>
    </row>
    <row r="158" spans="2:137" s="17" customFormat="1" ht="11.25" customHeight="1" x14ac:dyDescent="0.2">
      <c r="B158" s="25"/>
      <c r="C158" s="21"/>
      <c r="D158" s="21"/>
      <c r="E158" s="21"/>
      <c r="F158" s="21"/>
      <c r="G158" s="21" t="s">
        <v>172</v>
      </c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 t="s">
        <v>46</v>
      </c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 t="str">
        <f>TEXT(자재단가!R6,"#,##0.#######")</f>
        <v>419,160.</v>
      </c>
      <c r="AQ158" s="21"/>
      <c r="AR158" s="21"/>
      <c r="AS158" s="21"/>
      <c r="AT158" s="21"/>
      <c r="AU158" s="21"/>
      <c r="AV158" s="21"/>
      <c r="AW158" s="21"/>
      <c r="AX158" s="21"/>
      <c r="AY158" s="21"/>
      <c r="AZ158" s="21" t="s">
        <v>186</v>
      </c>
      <c r="BA158" s="21"/>
      <c r="BB158" s="21"/>
      <c r="BC158" s="21" t="str">
        <f>TEXT(1.05,"#,##0.#######")</f>
        <v>1.05</v>
      </c>
      <c r="BD158" s="21"/>
      <c r="BE158" s="21"/>
      <c r="BF158" s="21"/>
      <c r="BG158" s="21" t="s">
        <v>17</v>
      </c>
      <c r="BH158" s="21"/>
      <c r="BI158" s="21"/>
      <c r="BJ158" s="21" t="s">
        <v>12</v>
      </c>
      <c r="BK158" s="21"/>
      <c r="BL158" s="21" t="str">
        <f>TEXT(10,"#,##0.#######")</f>
        <v>10.</v>
      </c>
      <c r="BM158" s="21"/>
      <c r="BN158" s="21" t="s">
        <v>43</v>
      </c>
      <c r="BO158" s="21"/>
      <c r="BP158" s="21"/>
      <c r="BQ158" s="21" t="s">
        <v>15</v>
      </c>
      <c r="BR158" s="21"/>
      <c r="BS158" s="21"/>
      <c r="BT158" s="21" t="str">
        <f>TEXT(0.7,"#,##0.0#######")</f>
        <v>0.7</v>
      </c>
      <c r="BU158" s="21"/>
      <c r="BV158" s="21"/>
      <c r="BW158" s="21"/>
      <c r="BX158" s="21" t="s">
        <v>187</v>
      </c>
      <c r="BY158" s="21"/>
      <c r="BZ158" s="21"/>
      <c r="CA158" s="21" t="str">
        <f>TEXT(AB156,"#,##0.#######")</f>
        <v>50.</v>
      </c>
      <c r="CB158" s="21"/>
      <c r="CC158" s="21"/>
      <c r="CD158" s="21" t="s">
        <v>32</v>
      </c>
      <c r="CE158" s="21"/>
      <c r="CF158" s="21" t="s">
        <v>11</v>
      </c>
      <c r="CG158" s="21"/>
      <c r="CH158" s="21"/>
      <c r="CI158" s="21" t="str">
        <f>TEXT(TRUNC(AP158*BC158/BL158*BT158*(CA158*(1/100)),1),"#,##0.#######")</f>
        <v>15,404.1</v>
      </c>
      <c r="CJ158" s="21"/>
      <c r="CK158" s="21"/>
      <c r="CL158" s="21"/>
      <c r="CM158" s="21"/>
      <c r="CN158" s="21"/>
      <c r="CO158" s="26"/>
      <c r="CP158" s="26"/>
      <c r="CQ158" s="26"/>
      <c r="CR158" s="27"/>
      <c r="CS158" s="22"/>
      <c r="CT158" s="22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2"/>
      <c r="DI158" s="22"/>
      <c r="DJ158" s="22"/>
      <c r="DK158" s="22"/>
      <c r="DL158" s="22"/>
      <c r="DM158" s="22"/>
      <c r="DN158" s="22"/>
      <c r="DO158" s="22"/>
      <c r="DP158" s="22"/>
      <c r="DQ158" s="22"/>
      <c r="DR158" s="22"/>
      <c r="DS158" s="22"/>
      <c r="DT158" s="22"/>
      <c r="DU158" s="22"/>
      <c r="DV158" s="22"/>
      <c r="DW158" s="22"/>
      <c r="DX158" s="22"/>
      <c r="DY158" s="22"/>
      <c r="DZ158" s="22"/>
      <c r="EA158" s="22"/>
      <c r="EB158" s="22"/>
      <c r="EC158" s="26"/>
      <c r="ED158" s="26"/>
      <c r="EE158" s="26"/>
      <c r="EF158" s="27"/>
      <c r="EG158" s="3"/>
    </row>
    <row r="159" spans="2:137" s="108" customFormat="1" ht="11.25" customHeight="1" x14ac:dyDescent="0.2">
      <c r="B159" s="2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  <c r="Y159" s="105"/>
      <c r="Z159" s="105"/>
      <c r="AA159" s="105"/>
      <c r="AB159" s="105"/>
      <c r="AC159" s="105"/>
      <c r="AD159" s="105"/>
      <c r="AE159" s="105"/>
      <c r="AF159" s="105"/>
      <c r="AG159" s="105"/>
      <c r="AH159" s="105"/>
      <c r="AI159" s="105"/>
      <c r="AJ159" s="105"/>
      <c r="AK159" s="105"/>
      <c r="AL159" s="105"/>
      <c r="AM159" s="105"/>
      <c r="AN159" s="105"/>
      <c r="AO159" s="105"/>
      <c r="AP159" s="105"/>
      <c r="AQ159" s="105"/>
      <c r="AR159" s="105"/>
      <c r="AS159" s="105"/>
      <c r="AT159" s="105"/>
      <c r="AU159" s="105"/>
      <c r="AV159" s="105"/>
      <c r="AW159" s="105"/>
      <c r="AX159" s="105"/>
      <c r="AY159" s="105"/>
      <c r="AZ159" s="105"/>
      <c r="BA159" s="105"/>
      <c r="BB159" s="105"/>
      <c r="BC159" s="105"/>
      <c r="BD159" s="105"/>
      <c r="BE159" s="105"/>
      <c r="BF159" s="105"/>
      <c r="BG159" s="105"/>
      <c r="BH159" s="105"/>
      <c r="BI159" s="105"/>
      <c r="BJ159" s="105"/>
      <c r="BK159" s="105"/>
      <c r="BL159" s="105"/>
      <c r="BM159" s="105"/>
      <c r="BN159" s="105"/>
      <c r="BO159" s="105"/>
      <c r="BP159" s="105"/>
      <c r="BQ159" s="105"/>
      <c r="BR159" s="105"/>
      <c r="BS159" s="105"/>
      <c r="BT159" s="105"/>
      <c r="BU159" s="105"/>
      <c r="BV159" s="105"/>
      <c r="BW159" s="105"/>
      <c r="BX159" s="105"/>
      <c r="BY159" s="105"/>
      <c r="BZ159" s="105"/>
      <c r="CA159" s="105"/>
      <c r="CB159" s="105"/>
      <c r="CC159" s="105"/>
      <c r="CD159" s="105"/>
      <c r="CE159" s="105"/>
      <c r="CF159" s="105"/>
      <c r="CG159" s="105"/>
      <c r="CH159" s="105"/>
      <c r="CI159" s="105"/>
      <c r="CJ159" s="105"/>
      <c r="CK159" s="105"/>
      <c r="CL159" s="105"/>
      <c r="CM159" s="105"/>
      <c r="CN159" s="105"/>
      <c r="CO159" s="26"/>
      <c r="CP159" s="26"/>
      <c r="CQ159" s="26"/>
      <c r="CR159" s="27"/>
      <c r="CS159" s="106"/>
      <c r="CT159" s="106"/>
      <c r="CU159" s="106"/>
      <c r="CV159" s="106"/>
      <c r="CW159" s="106"/>
      <c r="CX159" s="106"/>
      <c r="CY159" s="106"/>
      <c r="CZ159" s="106"/>
      <c r="DA159" s="106"/>
      <c r="DB159" s="106"/>
      <c r="DC159" s="106"/>
      <c r="DD159" s="106"/>
      <c r="DE159" s="106"/>
      <c r="DF159" s="106"/>
      <c r="DG159" s="106"/>
      <c r="DH159" s="106"/>
      <c r="DI159" s="106"/>
      <c r="DJ159" s="106"/>
      <c r="DK159" s="106"/>
      <c r="DL159" s="106"/>
      <c r="DM159" s="106"/>
      <c r="DN159" s="106"/>
      <c r="DO159" s="106"/>
      <c r="DP159" s="106"/>
      <c r="DQ159" s="106"/>
      <c r="DR159" s="106"/>
      <c r="DS159" s="106"/>
      <c r="DT159" s="106"/>
      <c r="DU159" s="106"/>
      <c r="DV159" s="106"/>
      <c r="DW159" s="106"/>
      <c r="DX159" s="106"/>
      <c r="DY159" s="106"/>
      <c r="DZ159" s="106"/>
      <c r="EA159" s="106"/>
      <c r="EB159" s="106"/>
      <c r="EC159" s="26"/>
      <c r="ED159" s="26"/>
      <c r="EE159" s="26"/>
      <c r="EF159" s="27"/>
      <c r="EG159" s="107"/>
    </row>
    <row r="160" spans="2:137" s="108" customFormat="1" ht="11.25" customHeight="1" x14ac:dyDescent="0.2">
      <c r="B160" s="25"/>
      <c r="C160" s="105"/>
      <c r="D160" s="105"/>
      <c r="E160" s="105"/>
      <c r="F160" s="105"/>
      <c r="G160" s="105" t="s">
        <v>173</v>
      </c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 t="s">
        <v>99</v>
      </c>
      <c r="X160" s="105"/>
      <c r="Y160" s="105"/>
      <c r="Z160" s="105"/>
      <c r="AA160" s="105"/>
      <c r="AB160" s="105"/>
      <c r="AC160" s="105"/>
      <c r="AD160" s="105"/>
      <c r="AE160" s="105"/>
      <c r="AF160" s="105"/>
      <c r="AG160" s="105"/>
      <c r="AH160" s="105"/>
      <c r="AI160" s="105"/>
      <c r="AJ160" s="105" t="str">
        <f>TEXT(자재단가!R5,"#,##0.#######")</f>
        <v>1,250.</v>
      </c>
      <c r="AK160" s="105"/>
      <c r="AL160" s="105"/>
      <c r="AM160" s="105"/>
      <c r="AN160" s="105"/>
      <c r="AO160" s="105"/>
      <c r="AP160" s="105"/>
      <c r="AQ160" s="105"/>
      <c r="AR160" s="105" t="s">
        <v>15</v>
      </c>
      <c r="AS160" s="105"/>
      <c r="AT160" s="105"/>
      <c r="AU160" s="105" t="str">
        <f>TEXT(1.03,"#,##0.#######")</f>
        <v>1.03</v>
      </c>
      <c r="AV160" s="105"/>
      <c r="AW160" s="105"/>
      <c r="AX160" s="105"/>
      <c r="AY160" s="105" t="s">
        <v>33</v>
      </c>
      <c r="AZ160" s="105"/>
      <c r="BA160" s="105"/>
      <c r="BB160" s="105" t="s">
        <v>12</v>
      </c>
      <c r="BC160" s="105"/>
      <c r="BD160" s="105" t="str">
        <f>TEXT(10,"#,##0.#######")</f>
        <v>10.</v>
      </c>
      <c r="BE160" s="105"/>
      <c r="BF160" s="105" t="s">
        <v>43</v>
      </c>
      <c r="BG160" s="105"/>
      <c r="BH160" s="105"/>
      <c r="BI160" s="105" t="s">
        <v>188</v>
      </c>
      <c r="BJ160" s="105"/>
      <c r="BK160" s="105" t="str">
        <f>TEXT(TRUNC(AJ160*AU160/BD160,1),"#,##0.#######")</f>
        <v>128.7</v>
      </c>
      <c r="BL160" s="105"/>
      <c r="BM160" s="105"/>
      <c r="BN160" s="105"/>
      <c r="BO160" s="105"/>
      <c r="BP160" s="105"/>
      <c r="BQ160" s="105"/>
      <c r="BR160" s="105"/>
      <c r="BS160" s="105"/>
      <c r="BT160" s="105"/>
      <c r="BU160" s="105"/>
      <c r="BV160" s="105"/>
      <c r="BW160" s="105"/>
      <c r="BX160" s="105"/>
      <c r="BY160" s="105"/>
      <c r="BZ160" s="105"/>
      <c r="CA160" s="105"/>
      <c r="CB160" s="105"/>
      <c r="CC160" s="105"/>
      <c r="CD160" s="105"/>
      <c r="CE160" s="105"/>
      <c r="CF160" s="105"/>
      <c r="CG160" s="105"/>
      <c r="CH160" s="105"/>
      <c r="CI160" s="105"/>
      <c r="CJ160" s="105"/>
      <c r="CK160" s="105"/>
      <c r="CL160" s="105"/>
      <c r="CM160" s="105"/>
      <c r="CN160" s="105"/>
      <c r="CO160" s="26"/>
      <c r="CP160" s="26"/>
      <c r="CQ160" s="26"/>
      <c r="CR160" s="27"/>
      <c r="CS160" s="106"/>
      <c r="CT160" s="106"/>
      <c r="CU160" s="106"/>
      <c r="CV160" s="106"/>
      <c r="CW160" s="106"/>
      <c r="CX160" s="106"/>
      <c r="CY160" s="106"/>
      <c r="CZ160" s="106"/>
      <c r="DA160" s="106"/>
      <c r="DB160" s="106"/>
      <c r="DC160" s="106"/>
      <c r="DD160" s="106"/>
      <c r="DE160" s="106"/>
      <c r="DF160" s="106"/>
      <c r="DG160" s="106"/>
      <c r="DH160" s="106"/>
      <c r="DI160" s="106"/>
      <c r="DJ160" s="106"/>
      <c r="DK160" s="106"/>
      <c r="DL160" s="106"/>
      <c r="DM160" s="106"/>
      <c r="DN160" s="106"/>
      <c r="DO160" s="106"/>
      <c r="DP160" s="106"/>
      <c r="DQ160" s="106"/>
      <c r="DR160" s="106"/>
      <c r="DS160" s="106"/>
      <c r="DT160" s="106"/>
      <c r="DU160" s="106"/>
      <c r="DV160" s="106"/>
      <c r="DW160" s="106"/>
      <c r="DX160" s="106"/>
      <c r="DY160" s="106"/>
      <c r="DZ160" s="106"/>
      <c r="EA160" s="106"/>
      <c r="EB160" s="106"/>
      <c r="EC160" s="26"/>
      <c r="ED160" s="26"/>
      <c r="EE160" s="26"/>
      <c r="EF160" s="27"/>
      <c r="EG160" s="107"/>
    </row>
    <row r="161" spans="2:137" s="17" customFormat="1" ht="11.25" customHeight="1" x14ac:dyDescent="0.2">
      <c r="B161" s="25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6"/>
      <c r="CP161" s="26"/>
      <c r="CQ161" s="26"/>
      <c r="CR161" s="27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22"/>
      <c r="DK161" s="22"/>
      <c r="DL161" s="22"/>
      <c r="DM161" s="22"/>
      <c r="DN161" s="22"/>
      <c r="DO161" s="22"/>
      <c r="DP161" s="22"/>
      <c r="DQ161" s="22"/>
      <c r="DR161" s="22"/>
      <c r="DS161" s="22"/>
      <c r="DT161" s="22"/>
      <c r="DU161" s="22"/>
      <c r="DV161" s="22"/>
      <c r="DW161" s="22"/>
      <c r="DX161" s="22"/>
      <c r="DY161" s="22"/>
      <c r="DZ161" s="22"/>
      <c r="EA161" s="22"/>
      <c r="EB161" s="22"/>
      <c r="EC161" s="26"/>
      <c r="ED161" s="26"/>
      <c r="EE161" s="26"/>
      <c r="EF161" s="27"/>
      <c r="EG161" s="3"/>
    </row>
    <row r="162" spans="2:137" s="17" customFormat="1" ht="11.25" customHeight="1" x14ac:dyDescent="0.2">
      <c r="B162" s="25"/>
      <c r="C162" s="21"/>
      <c r="D162" s="21"/>
      <c r="E162" s="21"/>
      <c r="F162" s="21"/>
      <c r="G162" s="21" t="s">
        <v>53</v>
      </c>
      <c r="H162" s="21"/>
      <c r="I162" s="21"/>
      <c r="J162" s="21"/>
      <c r="K162" s="21"/>
      <c r="L162" s="21"/>
      <c r="M162" s="21"/>
      <c r="N162" s="21"/>
      <c r="O162" s="21"/>
      <c r="P162" s="21" t="s">
        <v>9</v>
      </c>
      <c r="Q162" s="21"/>
      <c r="R162" s="21"/>
      <c r="S162" s="21" t="str">
        <f>TEXT(TRUNC(CI158+BK160,1),"#,##0.#######")</f>
        <v>15,532.8</v>
      </c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6"/>
      <c r="CP162" s="26" t="str">
        <f>S162</f>
        <v>15,532.8</v>
      </c>
      <c r="CQ162" s="26"/>
      <c r="CR162" s="27"/>
      <c r="CS162" s="22"/>
      <c r="CT162" s="22"/>
      <c r="CU162" s="22"/>
      <c r="CV162" s="22"/>
      <c r="CW162" s="22"/>
      <c r="CX162" s="22"/>
      <c r="CY162" s="22"/>
      <c r="CZ162" s="22"/>
      <c r="DA162" s="22"/>
      <c r="DB162" s="22"/>
      <c r="DC162" s="22"/>
      <c r="DD162" s="22"/>
      <c r="DE162" s="22"/>
      <c r="DF162" s="22"/>
      <c r="DG162" s="22"/>
      <c r="DH162" s="22"/>
      <c r="DI162" s="22"/>
      <c r="DJ162" s="22"/>
      <c r="DK162" s="22"/>
      <c r="DL162" s="22"/>
      <c r="DM162" s="22"/>
      <c r="DN162" s="22"/>
      <c r="DO162" s="22"/>
      <c r="DP162" s="22"/>
      <c r="DQ162" s="22"/>
      <c r="DR162" s="22"/>
      <c r="DS162" s="22"/>
      <c r="DT162" s="22"/>
      <c r="DU162" s="22"/>
      <c r="DV162" s="22"/>
      <c r="DW162" s="22"/>
      <c r="DX162" s="22"/>
      <c r="DY162" s="22"/>
      <c r="DZ162" s="22"/>
      <c r="EA162" s="22"/>
      <c r="EB162" s="22"/>
      <c r="EC162" s="26"/>
      <c r="ED162" s="26" t="str">
        <f>S162</f>
        <v>15,532.8</v>
      </c>
      <c r="EE162" s="26"/>
      <c r="EF162" s="27"/>
      <c r="EG162" s="3"/>
    </row>
    <row r="163" spans="2:137" s="17" customFormat="1" ht="11.25" customHeight="1" x14ac:dyDescent="0.2">
      <c r="B163" s="25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6"/>
      <c r="CP163" s="26"/>
      <c r="CQ163" s="26"/>
      <c r="CR163" s="27"/>
      <c r="CS163" s="22"/>
      <c r="CT163" s="22"/>
      <c r="CU163" s="22"/>
      <c r="CV163" s="22"/>
      <c r="CW163" s="22"/>
      <c r="CX163" s="22"/>
      <c r="CY163" s="22"/>
      <c r="CZ163" s="22"/>
      <c r="DA163" s="22"/>
      <c r="DB163" s="22"/>
      <c r="DC163" s="22"/>
      <c r="DD163" s="22"/>
      <c r="DE163" s="22"/>
      <c r="DF163" s="22"/>
      <c r="DG163" s="22"/>
      <c r="DH163" s="22"/>
      <c r="DI163" s="22"/>
      <c r="DJ163" s="22"/>
      <c r="DK163" s="22"/>
      <c r="DL163" s="22"/>
      <c r="DM163" s="22"/>
      <c r="DN163" s="22"/>
      <c r="DO163" s="22"/>
      <c r="DP163" s="22"/>
      <c r="DQ163" s="22"/>
      <c r="DR163" s="22"/>
      <c r="DS163" s="22"/>
      <c r="DT163" s="22"/>
      <c r="DU163" s="22"/>
      <c r="DV163" s="22"/>
      <c r="DW163" s="22"/>
      <c r="DX163" s="22"/>
      <c r="DY163" s="22"/>
      <c r="DZ163" s="22"/>
      <c r="EA163" s="22"/>
      <c r="EB163" s="22"/>
      <c r="EC163" s="26"/>
      <c r="ED163" s="26"/>
      <c r="EE163" s="26"/>
      <c r="EF163" s="27"/>
      <c r="EG163" s="3"/>
    </row>
    <row r="164" spans="2:137" s="17" customFormat="1" ht="11.25" customHeight="1" x14ac:dyDescent="0.2">
      <c r="B164" s="25"/>
      <c r="C164" s="21"/>
      <c r="D164" s="21" t="s">
        <v>22</v>
      </c>
      <c r="E164" s="21"/>
      <c r="F164" s="21"/>
      <c r="G164" s="21" t="s">
        <v>52</v>
      </c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6"/>
      <c r="CP164" s="26"/>
      <c r="CQ164" s="26"/>
      <c r="CR164" s="27"/>
      <c r="CS164" s="22"/>
      <c r="CT164" s="22"/>
      <c r="CU164" s="22"/>
      <c r="CV164" s="22"/>
      <c r="CW164" s="22"/>
      <c r="CX164" s="22"/>
      <c r="CY164" s="22"/>
      <c r="CZ164" s="22"/>
      <c r="DA164" s="22"/>
      <c r="DB164" s="22"/>
      <c r="DC164" s="22"/>
      <c r="DD164" s="22"/>
      <c r="DE164" s="22"/>
      <c r="DF164" s="22"/>
      <c r="DG164" s="22"/>
      <c r="DH164" s="22"/>
      <c r="DI164" s="22"/>
      <c r="DJ164" s="22"/>
      <c r="DK164" s="22"/>
      <c r="DL164" s="22"/>
      <c r="DM164" s="22"/>
      <c r="DN164" s="22"/>
      <c r="DO164" s="22"/>
      <c r="DP164" s="22"/>
      <c r="DQ164" s="22"/>
      <c r="DR164" s="22"/>
      <c r="DS164" s="22"/>
      <c r="DT164" s="22"/>
      <c r="DU164" s="22"/>
      <c r="DV164" s="22"/>
      <c r="DW164" s="22"/>
      <c r="DX164" s="22"/>
      <c r="DY164" s="22"/>
      <c r="DZ164" s="22"/>
      <c r="EA164" s="22"/>
      <c r="EB164" s="22"/>
      <c r="EC164" s="26"/>
      <c r="ED164" s="26"/>
      <c r="EE164" s="26"/>
      <c r="EF164" s="27"/>
      <c r="EG164" s="3"/>
    </row>
    <row r="165" spans="2:137" s="17" customFormat="1" ht="11.25" customHeight="1" x14ac:dyDescent="0.2">
      <c r="B165" s="25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6"/>
      <c r="CP165" s="26"/>
      <c r="CQ165" s="26"/>
      <c r="CR165" s="27"/>
      <c r="CS165" s="22"/>
      <c r="CT165" s="22"/>
      <c r="CU165" s="22"/>
      <c r="CV165" s="22"/>
      <c r="CW165" s="22"/>
      <c r="CX165" s="22"/>
      <c r="CY165" s="22"/>
      <c r="CZ165" s="22"/>
      <c r="DA165" s="22"/>
      <c r="DB165" s="22"/>
      <c r="DC165" s="22"/>
      <c r="DD165" s="22"/>
      <c r="DE165" s="22"/>
      <c r="DF165" s="22"/>
      <c r="DG165" s="22"/>
      <c r="DH165" s="22"/>
      <c r="DI165" s="22"/>
      <c r="DJ165" s="22"/>
      <c r="DK165" s="22"/>
      <c r="DL165" s="22"/>
      <c r="DM165" s="22"/>
      <c r="DN165" s="22"/>
      <c r="DO165" s="22"/>
      <c r="DP165" s="22"/>
      <c r="DQ165" s="22"/>
      <c r="DR165" s="22"/>
      <c r="DS165" s="22"/>
      <c r="DT165" s="22"/>
      <c r="DU165" s="22"/>
      <c r="DV165" s="22"/>
      <c r="DW165" s="22"/>
      <c r="DX165" s="22"/>
      <c r="DY165" s="22"/>
      <c r="DZ165" s="22"/>
      <c r="EA165" s="22"/>
      <c r="EB165" s="22"/>
      <c r="EC165" s="26"/>
      <c r="ED165" s="26"/>
      <c r="EE165" s="26"/>
      <c r="EF165" s="27"/>
      <c r="EG165" s="3"/>
    </row>
    <row r="166" spans="2:137" s="17" customFormat="1" ht="11.25" customHeight="1" x14ac:dyDescent="0.2">
      <c r="B166" s="25"/>
      <c r="C166" s="21"/>
      <c r="D166" s="21"/>
      <c r="E166" s="21" t="s">
        <v>36</v>
      </c>
      <c r="F166" s="21"/>
      <c r="G166" s="21" t="s">
        <v>37</v>
      </c>
      <c r="H166" s="21"/>
      <c r="I166" s="21" t="s">
        <v>38</v>
      </c>
      <c r="J166" s="21"/>
      <c r="K166" s="21"/>
      <c r="L166" s="21" t="s">
        <v>51</v>
      </c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6"/>
      <c r="CP166" s="26"/>
      <c r="CQ166" s="26"/>
      <c r="CR166" s="27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"/>
      <c r="DD166" s="22"/>
      <c r="DE166" s="22"/>
      <c r="DF166" s="22"/>
      <c r="DG166" s="22"/>
      <c r="DH166" s="22"/>
      <c r="DI166" s="22"/>
      <c r="DJ166" s="22"/>
      <c r="DK166" s="22"/>
      <c r="DL166" s="22"/>
      <c r="DM166" s="22"/>
      <c r="DN166" s="22"/>
      <c r="DO166" s="22"/>
      <c r="DP166" s="22"/>
      <c r="DQ166" s="22"/>
      <c r="DR166" s="22"/>
      <c r="DS166" s="22"/>
      <c r="DT166" s="22"/>
      <c r="DU166" s="22"/>
      <c r="DV166" s="22"/>
      <c r="DW166" s="22"/>
      <c r="DX166" s="22"/>
      <c r="DY166" s="22"/>
      <c r="DZ166" s="22"/>
      <c r="EA166" s="22"/>
      <c r="EB166" s="22"/>
      <c r="EC166" s="26"/>
      <c r="ED166" s="26"/>
      <c r="EE166" s="26"/>
      <c r="EF166" s="27"/>
      <c r="EG166" s="3"/>
    </row>
    <row r="167" spans="2:137" s="17" customFormat="1" ht="11.25" customHeight="1" x14ac:dyDescent="0.2">
      <c r="B167" s="25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6"/>
      <c r="CP167" s="26"/>
      <c r="CQ167" s="26"/>
      <c r="CR167" s="27"/>
      <c r="CS167" s="22"/>
      <c r="CT167" s="22"/>
      <c r="CU167" s="22"/>
      <c r="CV167" s="22"/>
      <c r="CW167" s="22"/>
      <c r="CX167" s="22"/>
      <c r="CY167" s="22"/>
      <c r="CZ167" s="22"/>
      <c r="DA167" s="22"/>
      <c r="DB167" s="22"/>
      <c r="DC167" s="22"/>
      <c r="DD167" s="22"/>
      <c r="DE167" s="22"/>
      <c r="DF167" s="22"/>
      <c r="DG167" s="22"/>
      <c r="DH167" s="22"/>
      <c r="DI167" s="22"/>
      <c r="DJ167" s="22"/>
      <c r="DK167" s="22"/>
      <c r="DL167" s="22"/>
      <c r="DM167" s="22"/>
      <c r="DN167" s="22"/>
      <c r="DO167" s="22"/>
      <c r="DP167" s="22"/>
      <c r="DQ167" s="22"/>
      <c r="DR167" s="22"/>
      <c r="DS167" s="22"/>
      <c r="DT167" s="22"/>
      <c r="DU167" s="22"/>
      <c r="DV167" s="22"/>
      <c r="DW167" s="22"/>
      <c r="DX167" s="22"/>
      <c r="DY167" s="22"/>
      <c r="DZ167" s="22"/>
      <c r="EA167" s="22"/>
      <c r="EB167" s="22"/>
      <c r="EC167" s="26"/>
      <c r="ED167" s="26"/>
      <c r="EE167" s="26"/>
      <c r="EF167" s="27"/>
      <c r="EG167" s="3"/>
    </row>
    <row r="168" spans="2:137" s="17" customFormat="1" ht="11.25" customHeight="1" x14ac:dyDescent="0.2">
      <c r="B168" s="25"/>
      <c r="C168" s="21"/>
      <c r="D168" s="21"/>
      <c r="E168" s="21"/>
      <c r="F168" s="21"/>
      <c r="G168" s="21" t="s">
        <v>47</v>
      </c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 t="s">
        <v>9</v>
      </c>
      <c r="S168" s="21"/>
      <c r="T168" s="21" t="str">
        <f>TEXT(노임단가!L6,"#,##0")</f>
        <v>189,303</v>
      </c>
      <c r="U168" s="21"/>
      <c r="V168" s="21"/>
      <c r="W168" s="21"/>
      <c r="X168" s="21"/>
      <c r="Y168" s="21"/>
      <c r="Z168" s="21"/>
      <c r="AA168" s="21"/>
      <c r="AB168" s="21"/>
      <c r="AC168" s="21"/>
      <c r="AD168" s="21" t="s">
        <v>15</v>
      </c>
      <c r="AE168" s="21"/>
      <c r="AF168" s="21"/>
      <c r="AG168" s="21" t="str">
        <f>TEXT(0.73,"#,##0.#######")</f>
        <v>0.73</v>
      </c>
      <c r="AH168" s="21"/>
      <c r="AI168" s="21"/>
      <c r="AJ168" s="21"/>
      <c r="AK168" s="21" t="s">
        <v>38</v>
      </c>
      <c r="AL168" s="21"/>
      <c r="AM168" s="21"/>
      <c r="AN168" s="21" t="s">
        <v>12</v>
      </c>
      <c r="AO168" s="21"/>
      <c r="AP168" s="21" t="str">
        <f>TEXT(10,"#,##0.#######")</f>
        <v>10.</v>
      </c>
      <c r="AQ168" s="21"/>
      <c r="AR168" s="21" t="s">
        <v>43</v>
      </c>
      <c r="AS168" s="21"/>
      <c r="AT168" s="21"/>
      <c r="AU168" s="21" t="s">
        <v>11</v>
      </c>
      <c r="AV168" s="21"/>
      <c r="AW168" s="21" t="str">
        <f>TEXT(TRUNC(T168*AG168/AP168,1),"#,##0.#######")</f>
        <v>13,819.1</v>
      </c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6"/>
      <c r="CP168" s="26"/>
      <c r="CQ168" s="26"/>
      <c r="CR168" s="27"/>
      <c r="CS168" s="22"/>
      <c r="CT168" s="22"/>
      <c r="CU168" s="22"/>
      <c r="CV168" s="22"/>
      <c r="CW168" s="22"/>
      <c r="CX168" s="22"/>
      <c r="CY168" s="22"/>
      <c r="CZ168" s="22"/>
      <c r="DA168" s="22"/>
      <c r="DB168" s="22"/>
      <c r="DC168" s="22"/>
      <c r="DD168" s="22"/>
      <c r="DE168" s="22"/>
      <c r="DF168" s="22"/>
      <c r="DG168" s="22"/>
      <c r="DH168" s="22"/>
      <c r="DI168" s="22"/>
      <c r="DJ168" s="22"/>
      <c r="DK168" s="22"/>
      <c r="DL168" s="22"/>
      <c r="DM168" s="22"/>
      <c r="DN168" s="22"/>
      <c r="DO168" s="22"/>
      <c r="DP168" s="22"/>
      <c r="DQ168" s="22"/>
      <c r="DR168" s="22"/>
      <c r="DS168" s="22"/>
      <c r="DT168" s="22"/>
      <c r="DU168" s="22"/>
      <c r="DV168" s="22"/>
      <c r="DW168" s="22"/>
      <c r="DX168" s="22"/>
      <c r="DY168" s="22"/>
      <c r="DZ168" s="22"/>
      <c r="EA168" s="22"/>
      <c r="EB168" s="22"/>
      <c r="EC168" s="26"/>
      <c r="ED168" s="26"/>
      <c r="EE168" s="26"/>
      <c r="EF168" s="27"/>
      <c r="EG168" s="3"/>
    </row>
    <row r="169" spans="2:137" s="17" customFormat="1" ht="11.25" customHeight="1" x14ac:dyDescent="0.2">
      <c r="B169" s="25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6"/>
      <c r="CP169" s="26"/>
      <c r="CQ169" s="26"/>
      <c r="CR169" s="27"/>
      <c r="CS169" s="22"/>
      <c r="CT169" s="22"/>
      <c r="CU169" s="22"/>
      <c r="CV169" s="22"/>
      <c r="CW169" s="22"/>
      <c r="CX169" s="22"/>
      <c r="CY169" s="22"/>
      <c r="CZ169" s="22"/>
      <c r="DA169" s="22"/>
      <c r="DB169" s="22"/>
      <c r="DC169" s="22"/>
      <c r="DD169" s="22"/>
      <c r="DE169" s="22"/>
      <c r="DF169" s="22"/>
      <c r="DG169" s="22"/>
      <c r="DH169" s="22"/>
      <c r="DI169" s="22"/>
      <c r="DJ169" s="22"/>
      <c r="DK169" s="22"/>
      <c r="DL169" s="22"/>
      <c r="DM169" s="22"/>
      <c r="DN169" s="22"/>
      <c r="DO169" s="22"/>
      <c r="DP169" s="22"/>
      <c r="DQ169" s="22"/>
      <c r="DR169" s="22"/>
      <c r="DS169" s="22"/>
      <c r="DT169" s="22"/>
      <c r="DU169" s="22"/>
      <c r="DV169" s="22"/>
      <c r="DW169" s="22"/>
      <c r="DX169" s="22"/>
      <c r="DY169" s="22"/>
      <c r="DZ169" s="22"/>
      <c r="EA169" s="22"/>
      <c r="EB169" s="22"/>
      <c r="EC169" s="26"/>
      <c r="ED169" s="26"/>
      <c r="EE169" s="26"/>
      <c r="EF169" s="27"/>
      <c r="EG169" s="3"/>
    </row>
    <row r="170" spans="2:137" s="17" customFormat="1" ht="11.25" customHeight="1" x14ac:dyDescent="0.2">
      <c r="B170" s="25"/>
      <c r="C170" s="21"/>
      <c r="D170" s="21"/>
      <c r="E170" s="21"/>
      <c r="F170" s="21"/>
      <c r="G170" s="21" t="s">
        <v>39</v>
      </c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 t="s">
        <v>9</v>
      </c>
      <c r="S170" s="21"/>
      <c r="T170" s="21"/>
      <c r="U170" s="21" t="str">
        <f>TEXT(노임단가!L5,"#,##0")</f>
        <v>109,819</v>
      </c>
      <c r="V170" s="21"/>
      <c r="W170" s="21"/>
      <c r="X170" s="21"/>
      <c r="Y170" s="21"/>
      <c r="Z170" s="21"/>
      <c r="AA170" s="21"/>
      <c r="AB170" s="21"/>
      <c r="AC170" s="21"/>
      <c r="AD170" s="21"/>
      <c r="AE170" s="21" t="s">
        <v>15</v>
      </c>
      <c r="AF170" s="21"/>
      <c r="AG170" s="21"/>
      <c r="AH170" s="21" t="str">
        <f>TEXT(0.38,"#,##0.#######")</f>
        <v>0.38</v>
      </c>
      <c r="AI170" s="21"/>
      <c r="AJ170" s="21"/>
      <c r="AK170" s="21"/>
      <c r="AL170" s="21" t="s">
        <v>38</v>
      </c>
      <c r="AM170" s="21"/>
      <c r="AN170" s="21"/>
      <c r="AO170" s="21" t="s">
        <v>12</v>
      </c>
      <c r="AP170" s="21"/>
      <c r="AQ170" s="21" t="str">
        <f>TEXT(10,"#,##0.#######")</f>
        <v>10.</v>
      </c>
      <c r="AR170" s="21"/>
      <c r="AS170" s="21" t="s">
        <v>43</v>
      </c>
      <c r="AT170" s="21"/>
      <c r="AU170" s="21"/>
      <c r="AV170" s="21" t="s">
        <v>11</v>
      </c>
      <c r="AW170" s="21"/>
      <c r="AX170" s="21" t="str">
        <f>TEXT(TRUNC(U170*AH170/AQ170,1),"#,##0.#######")</f>
        <v>4,173.1</v>
      </c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6"/>
      <c r="CP170" s="26"/>
      <c r="CQ170" s="26"/>
      <c r="CR170" s="27"/>
      <c r="CS170" s="22"/>
      <c r="CT170" s="22"/>
      <c r="CU170" s="22"/>
      <c r="CV170" s="22"/>
      <c r="CW170" s="22"/>
      <c r="CX170" s="22"/>
      <c r="CY170" s="22"/>
      <c r="CZ170" s="22"/>
      <c r="DA170" s="22"/>
      <c r="DB170" s="22"/>
      <c r="DC170" s="22"/>
      <c r="DD170" s="22"/>
      <c r="DE170" s="22"/>
      <c r="DF170" s="22"/>
      <c r="DG170" s="22"/>
      <c r="DH170" s="22"/>
      <c r="DI170" s="22"/>
      <c r="DJ170" s="22"/>
      <c r="DK170" s="22"/>
      <c r="DL170" s="22"/>
      <c r="DM170" s="22"/>
      <c r="DN170" s="22"/>
      <c r="DO170" s="22"/>
      <c r="DP170" s="22"/>
      <c r="DQ170" s="22"/>
      <c r="DR170" s="22"/>
      <c r="DS170" s="22"/>
      <c r="DT170" s="22"/>
      <c r="DU170" s="22"/>
      <c r="DV170" s="22"/>
      <c r="DW170" s="22"/>
      <c r="DX170" s="22"/>
      <c r="DY170" s="22"/>
      <c r="DZ170" s="22"/>
      <c r="EA170" s="22"/>
      <c r="EB170" s="22"/>
      <c r="EC170" s="26"/>
      <c r="ED170" s="26"/>
      <c r="EE170" s="26"/>
      <c r="EF170" s="27"/>
      <c r="EG170" s="3"/>
    </row>
    <row r="171" spans="2:137" s="17" customFormat="1" ht="11.25" customHeight="1" x14ac:dyDescent="0.2">
      <c r="B171" s="25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6"/>
      <c r="CP171" s="26"/>
      <c r="CQ171" s="26"/>
      <c r="CR171" s="27"/>
      <c r="CS171" s="22"/>
      <c r="CT171" s="22"/>
      <c r="CU171" s="22"/>
      <c r="CV171" s="22"/>
      <c r="CW171" s="22"/>
      <c r="CX171" s="22"/>
      <c r="CY171" s="22"/>
      <c r="CZ171" s="22"/>
      <c r="DA171" s="22"/>
      <c r="DB171" s="22"/>
      <c r="DC171" s="22"/>
      <c r="DD171" s="22"/>
      <c r="DE171" s="22"/>
      <c r="DF171" s="22"/>
      <c r="DG171" s="22"/>
      <c r="DH171" s="22"/>
      <c r="DI171" s="22"/>
      <c r="DJ171" s="22"/>
      <c r="DK171" s="22"/>
      <c r="DL171" s="22"/>
      <c r="DM171" s="22"/>
      <c r="DN171" s="22"/>
      <c r="DO171" s="22"/>
      <c r="DP171" s="22"/>
      <c r="DQ171" s="22"/>
      <c r="DR171" s="22"/>
      <c r="DS171" s="22"/>
      <c r="DT171" s="22"/>
      <c r="DU171" s="22"/>
      <c r="DV171" s="22"/>
      <c r="DW171" s="22"/>
      <c r="DX171" s="22"/>
      <c r="DY171" s="22"/>
      <c r="DZ171" s="22"/>
      <c r="EA171" s="22"/>
      <c r="EB171" s="22"/>
      <c r="EC171" s="26"/>
      <c r="ED171" s="26"/>
      <c r="EE171" s="26"/>
      <c r="EF171" s="27"/>
      <c r="EG171" s="3"/>
    </row>
    <row r="172" spans="2:137" s="17" customFormat="1" ht="11.25" customHeight="1" x14ac:dyDescent="0.2">
      <c r="B172" s="25"/>
      <c r="C172" s="21"/>
      <c r="D172" s="21"/>
      <c r="E172" s="21"/>
      <c r="F172" s="21"/>
      <c r="G172" s="21" t="s">
        <v>40</v>
      </c>
      <c r="H172" s="21"/>
      <c r="I172" s="21"/>
      <c r="J172" s="21"/>
      <c r="K172" s="21"/>
      <c r="L172" s="21"/>
      <c r="M172" s="21"/>
      <c r="N172" s="21"/>
      <c r="O172" s="21"/>
      <c r="P172" s="21" t="s">
        <v>9</v>
      </c>
      <c r="Q172" s="21"/>
      <c r="R172" s="21" t="str">
        <f>TEXT(TRUNC(AW168+AX170,1),"#,##0.#######")</f>
        <v>17,992.2</v>
      </c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6"/>
      <c r="CP172" s="26"/>
      <c r="CQ172" s="26" t="str">
        <f>R172</f>
        <v>17,992.2</v>
      </c>
      <c r="CR172" s="27"/>
      <c r="CS172" s="22"/>
      <c r="CT172" s="22"/>
      <c r="CU172" s="22"/>
      <c r="CV172" s="22"/>
      <c r="CW172" s="22"/>
      <c r="CX172" s="22"/>
      <c r="CY172" s="22"/>
      <c r="CZ172" s="22"/>
      <c r="DA172" s="22"/>
      <c r="DB172" s="22"/>
      <c r="DC172" s="22"/>
      <c r="DD172" s="22"/>
      <c r="DE172" s="22"/>
      <c r="DF172" s="22"/>
      <c r="DG172" s="22"/>
      <c r="DH172" s="22"/>
      <c r="DI172" s="22"/>
      <c r="DJ172" s="22"/>
      <c r="DK172" s="22"/>
      <c r="DL172" s="22"/>
      <c r="DM172" s="22"/>
      <c r="DN172" s="22"/>
      <c r="DO172" s="22"/>
      <c r="DP172" s="22"/>
      <c r="DQ172" s="22"/>
      <c r="DR172" s="22"/>
      <c r="DS172" s="22"/>
      <c r="DT172" s="22"/>
      <c r="DU172" s="22"/>
      <c r="DV172" s="22"/>
      <c r="DW172" s="22"/>
      <c r="DX172" s="22"/>
      <c r="DY172" s="22"/>
      <c r="DZ172" s="22"/>
      <c r="EA172" s="22"/>
      <c r="EB172" s="22"/>
      <c r="EC172" s="26"/>
      <c r="ED172" s="26"/>
      <c r="EE172" s="26" t="str">
        <f>R172</f>
        <v>17,992.2</v>
      </c>
      <c r="EF172" s="27"/>
      <c r="EG172" s="3"/>
    </row>
    <row r="173" spans="2:137" s="17" customFormat="1" ht="11.25" customHeight="1" x14ac:dyDescent="0.2">
      <c r="B173" s="25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6"/>
      <c r="CP173" s="26"/>
      <c r="CQ173" s="26"/>
      <c r="CR173" s="27"/>
      <c r="CS173" s="22"/>
      <c r="CT173" s="22"/>
      <c r="CU173" s="22"/>
      <c r="CV173" s="22"/>
      <c r="CW173" s="22"/>
      <c r="CX173" s="22"/>
      <c r="CY173" s="22"/>
      <c r="CZ173" s="22"/>
      <c r="DA173" s="22"/>
      <c r="DB173" s="22"/>
      <c r="DC173" s="22"/>
      <c r="DD173" s="22"/>
      <c r="DE173" s="22"/>
      <c r="DF173" s="22"/>
      <c r="DG173" s="22"/>
      <c r="DH173" s="22"/>
      <c r="DI173" s="22"/>
      <c r="DJ173" s="22"/>
      <c r="DK173" s="22"/>
      <c r="DL173" s="22"/>
      <c r="DM173" s="22"/>
      <c r="DN173" s="22"/>
      <c r="DO173" s="22"/>
      <c r="DP173" s="22"/>
      <c r="DQ173" s="22"/>
      <c r="DR173" s="22"/>
      <c r="DS173" s="22"/>
      <c r="DT173" s="22"/>
      <c r="DU173" s="22"/>
      <c r="DV173" s="22"/>
      <c r="DW173" s="22"/>
      <c r="DX173" s="22"/>
      <c r="DY173" s="22"/>
      <c r="DZ173" s="22"/>
      <c r="EA173" s="22"/>
      <c r="EB173" s="22"/>
      <c r="EC173" s="26"/>
      <c r="ED173" s="26"/>
      <c r="EE173" s="26"/>
      <c r="EF173" s="27"/>
      <c r="EG173" s="3"/>
    </row>
    <row r="174" spans="2:137" s="17" customFormat="1" ht="11.25" customHeight="1" x14ac:dyDescent="0.2">
      <c r="B174" s="25"/>
      <c r="C174" s="21"/>
      <c r="D174" s="21"/>
      <c r="E174" s="21"/>
      <c r="F174" s="21"/>
      <c r="G174" s="21" t="s">
        <v>48</v>
      </c>
      <c r="H174" s="21"/>
      <c r="I174" s="21"/>
      <c r="J174" s="21"/>
      <c r="K174" s="21"/>
      <c r="L174" s="21"/>
      <c r="M174" s="21"/>
      <c r="N174" s="21"/>
      <c r="O174" s="21"/>
      <c r="P174" s="21" t="s">
        <v>24</v>
      </c>
      <c r="Q174" s="21"/>
      <c r="R174" s="21"/>
      <c r="S174" s="21" t="s">
        <v>49</v>
      </c>
      <c r="T174" s="21"/>
      <c r="U174" s="21"/>
      <c r="V174" s="21"/>
      <c r="W174" s="21"/>
      <c r="X174" s="21"/>
      <c r="Y174" s="21" t="s">
        <v>13</v>
      </c>
      <c r="Z174" s="21" t="s">
        <v>100</v>
      </c>
      <c r="AA174" s="21"/>
      <c r="AB174" s="21"/>
      <c r="AC174" s="21"/>
      <c r="AD174" s="21"/>
      <c r="AE174" s="21"/>
      <c r="AF174" s="21"/>
      <c r="AG174" s="21"/>
      <c r="AH174" s="21" t="s">
        <v>14</v>
      </c>
      <c r="AI174" s="21"/>
      <c r="AJ174" s="21" t="s">
        <v>13</v>
      </c>
      <c r="AK174" s="21" t="s">
        <v>44</v>
      </c>
      <c r="AL174" s="21"/>
      <c r="AM174" s="21"/>
      <c r="AN174" s="21"/>
      <c r="AO174" s="21"/>
      <c r="AP174" s="21"/>
      <c r="AQ174" s="21"/>
      <c r="AR174" s="21"/>
      <c r="AS174" s="21"/>
      <c r="AT174" s="21" t="s">
        <v>101</v>
      </c>
      <c r="AU174" s="21"/>
      <c r="AV174" s="21"/>
      <c r="AW174" s="21" t="s">
        <v>32</v>
      </c>
      <c r="AX174" s="21" t="s">
        <v>14</v>
      </c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6"/>
      <c r="CP174" s="26"/>
      <c r="CQ174" s="26"/>
      <c r="CR174" s="27"/>
      <c r="CS174" s="22"/>
      <c r="CT174" s="22"/>
      <c r="CU174" s="22"/>
      <c r="CV174" s="22"/>
      <c r="CW174" s="22"/>
      <c r="CX174" s="22"/>
      <c r="CY174" s="22"/>
      <c r="CZ174" s="22"/>
      <c r="DA174" s="22"/>
      <c r="DB174" s="22"/>
      <c r="DC174" s="22"/>
      <c r="DD174" s="22"/>
      <c r="DE174" s="22"/>
      <c r="DF174" s="22"/>
      <c r="DG174" s="22"/>
      <c r="DH174" s="22"/>
      <c r="DI174" s="22"/>
      <c r="DJ174" s="22"/>
      <c r="DK174" s="22"/>
      <c r="DL174" s="22"/>
      <c r="DM174" s="22"/>
      <c r="DN174" s="22"/>
      <c r="DO174" s="22"/>
      <c r="DP174" s="22"/>
      <c r="DQ174" s="22"/>
      <c r="DR174" s="22"/>
      <c r="DS174" s="22"/>
      <c r="DT174" s="22"/>
      <c r="DU174" s="22"/>
      <c r="DV174" s="22"/>
      <c r="DW174" s="22"/>
      <c r="DX174" s="22"/>
      <c r="DY174" s="22"/>
      <c r="DZ174" s="22"/>
      <c r="EA174" s="22"/>
      <c r="EB174" s="22"/>
      <c r="EC174" s="26"/>
      <c r="ED174" s="26"/>
      <c r="EE174" s="26"/>
      <c r="EF174" s="27"/>
      <c r="EG174" s="3"/>
    </row>
    <row r="175" spans="2:137" s="17" customFormat="1" ht="11.25" customHeight="1" x14ac:dyDescent="0.2">
      <c r="B175" s="25"/>
      <c r="C175" s="21"/>
      <c r="D175" s="21"/>
      <c r="E175" s="21"/>
      <c r="F175" s="21"/>
      <c r="G175" s="21"/>
      <c r="H175" s="21" t="str">
        <f>R172</f>
        <v>17,992.2</v>
      </c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 t="s">
        <v>15</v>
      </c>
      <c r="T175" s="21"/>
      <c r="U175" s="21"/>
      <c r="V175" s="21" t="str">
        <f>TEXT(1.5,"#,##0.#######")</f>
        <v>1.5</v>
      </c>
      <c r="W175" s="21"/>
      <c r="X175" s="21"/>
      <c r="Y175" s="21" t="s">
        <v>32</v>
      </c>
      <c r="Z175" s="21"/>
      <c r="AA175" s="21" t="s">
        <v>11</v>
      </c>
      <c r="AB175" s="21"/>
      <c r="AC175" s="21" t="str">
        <f>TEXT(TRUNC(R172*(V175*(1/100)),1),"#,##0.#")</f>
        <v>269.8</v>
      </c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6">
        <f>CQ175+CP175+CR175</f>
        <v>269.8</v>
      </c>
      <c r="CP175" s="26" t="str">
        <f>AC175</f>
        <v>269.8</v>
      </c>
      <c r="CQ175" s="26"/>
      <c r="CR175" s="27"/>
      <c r="CS175" s="22"/>
      <c r="CT175" s="22"/>
      <c r="CU175" s="22"/>
      <c r="CV175" s="22"/>
      <c r="CW175" s="22"/>
      <c r="CX175" s="22"/>
      <c r="CY175" s="22"/>
      <c r="CZ175" s="22"/>
      <c r="DA175" s="22"/>
      <c r="DB175" s="22"/>
      <c r="DC175" s="22"/>
      <c r="DD175" s="22"/>
      <c r="DE175" s="22"/>
      <c r="DF175" s="22"/>
      <c r="DG175" s="22"/>
      <c r="DH175" s="22"/>
      <c r="DI175" s="22"/>
      <c r="DJ175" s="22"/>
      <c r="DK175" s="22"/>
      <c r="DL175" s="22"/>
      <c r="DM175" s="22"/>
      <c r="DN175" s="22"/>
      <c r="DO175" s="22"/>
      <c r="DP175" s="22"/>
      <c r="DQ175" s="22"/>
      <c r="DR175" s="22"/>
      <c r="DS175" s="22"/>
      <c r="DT175" s="22"/>
      <c r="DU175" s="22"/>
      <c r="DV175" s="22"/>
      <c r="DW175" s="22"/>
      <c r="DX175" s="22"/>
      <c r="DY175" s="22"/>
      <c r="DZ175" s="22"/>
      <c r="EA175" s="22"/>
      <c r="EB175" s="22"/>
      <c r="EC175" s="26">
        <f>EE175+ED175+EF175</f>
        <v>269.8</v>
      </c>
      <c r="ED175" s="26" t="str">
        <f>AC175</f>
        <v>269.8</v>
      </c>
      <c r="EE175" s="26"/>
      <c r="EF175" s="27"/>
      <c r="EG175" s="3"/>
    </row>
    <row r="176" spans="2:137" s="17" customFormat="1" ht="11.25" customHeight="1" x14ac:dyDescent="0.2">
      <c r="B176" s="25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6"/>
      <c r="CP176" s="26"/>
      <c r="CQ176" s="26"/>
      <c r="CR176" s="27"/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  <c r="DW176" s="22"/>
      <c r="DX176" s="22"/>
      <c r="DY176" s="22"/>
      <c r="DZ176" s="22"/>
      <c r="EA176" s="22"/>
      <c r="EB176" s="22"/>
      <c r="EC176" s="26"/>
      <c r="ED176" s="26"/>
      <c r="EE176" s="26"/>
      <c r="EF176" s="27"/>
      <c r="EG176" s="3"/>
    </row>
    <row r="177" spans="2:137" s="17" customFormat="1" ht="11.25" customHeight="1" x14ac:dyDescent="0.2">
      <c r="B177" s="25"/>
      <c r="C177" s="21"/>
      <c r="D177" s="21"/>
      <c r="E177" s="21" t="s">
        <v>41</v>
      </c>
      <c r="F177" s="21"/>
      <c r="G177" s="21" t="s">
        <v>37</v>
      </c>
      <c r="H177" s="21"/>
      <c r="I177" s="21" t="s">
        <v>7</v>
      </c>
      <c r="J177" s="21"/>
      <c r="K177" s="21"/>
      <c r="L177" s="21" t="s">
        <v>8</v>
      </c>
      <c r="M177" s="21"/>
      <c r="N177" s="21"/>
      <c r="O177" s="21" t="s">
        <v>9</v>
      </c>
      <c r="P177" s="21"/>
      <c r="Q177" s="21" t="s">
        <v>10</v>
      </c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 t="s">
        <v>54</v>
      </c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6"/>
      <c r="CP177" s="26"/>
      <c r="CQ177" s="26"/>
      <c r="CR177" s="27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/>
      <c r="DE177" s="22"/>
      <c r="DF177" s="22"/>
      <c r="DG177" s="22"/>
      <c r="DH177" s="22"/>
      <c r="DI177" s="22"/>
      <c r="DJ177" s="22"/>
      <c r="DK177" s="22"/>
      <c r="DL177" s="22"/>
      <c r="DM177" s="22"/>
      <c r="DN177" s="22"/>
      <c r="DO177" s="22"/>
      <c r="DP177" s="22"/>
      <c r="DQ177" s="22"/>
      <c r="DR177" s="22"/>
      <c r="DS177" s="22"/>
      <c r="DT177" s="22"/>
      <c r="DU177" s="22"/>
      <c r="DV177" s="22"/>
      <c r="DW177" s="22"/>
      <c r="DX177" s="22"/>
      <c r="DY177" s="22"/>
      <c r="DZ177" s="22"/>
      <c r="EA177" s="22"/>
      <c r="EB177" s="22"/>
      <c r="EC177" s="26"/>
      <c r="ED177" s="26"/>
      <c r="EE177" s="26"/>
      <c r="EF177" s="27"/>
      <c r="EG177" s="3"/>
    </row>
    <row r="178" spans="2:137" s="17" customFormat="1" ht="11.25" customHeight="1" x14ac:dyDescent="0.2">
      <c r="B178" s="25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6"/>
      <c r="CP178" s="26"/>
      <c r="CQ178" s="26"/>
      <c r="CR178" s="27"/>
      <c r="CS178" s="22"/>
      <c r="CT178" s="22"/>
      <c r="CU178" s="22"/>
      <c r="CV178" s="22"/>
      <c r="CW178" s="22"/>
      <c r="CX178" s="22"/>
      <c r="CY178" s="22"/>
      <c r="CZ178" s="22"/>
      <c r="DA178" s="22"/>
      <c r="DB178" s="22"/>
      <c r="DC178" s="22"/>
      <c r="DD178" s="22"/>
      <c r="DE178" s="22"/>
      <c r="DF178" s="22"/>
      <c r="DG178" s="22"/>
      <c r="DH178" s="22"/>
      <c r="DI178" s="22"/>
      <c r="DJ178" s="22"/>
      <c r="DK178" s="22"/>
      <c r="DL178" s="22"/>
      <c r="DM178" s="22"/>
      <c r="DN178" s="22"/>
      <c r="DO178" s="22"/>
      <c r="DP178" s="22"/>
      <c r="DQ178" s="22"/>
      <c r="DR178" s="22"/>
      <c r="DS178" s="22"/>
      <c r="DT178" s="22"/>
      <c r="DU178" s="22"/>
      <c r="DV178" s="22"/>
      <c r="DW178" s="22"/>
      <c r="DX178" s="22"/>
      <c r="DY178" s="22"/>
      <c r="DZ178" s="22"/>
      <c r="EA178" s="22"/>
      <c r="EB178" s="22"/>
      <c r="EC178" s="26"/>
      <c r="ED178" s="26"/>
      <c r="EE178" s="26"/>
      <c r="EF178" s="27"/>
      <c r="EG178" s="3"/>
    </row>
    <row r="179" spans="2:137" s="17" customFormat="1" ht="11.25" customHeight="1" x14ac:dyDescent="0.2">
      <c r="B179" s="25"/>
      <c r="C179" s="21"/>
      <c r="D179" s="21"/>
      <c r="E179" s="21"/>
      <c r="F179" s="21"/>
      <c r="G179" s="21" t="s">
        <v>16</v>
      </c>
      <c r="H179" s="21"/>
      <c r="I179" s="21" t="s">
        <v>11</v>
      </c>
      <c r="J179" s="21"/>
      <c r="K179" s="21" t="str">
        <f>TEXT(1.92,"#,##0.#######")</f>
        <v>1.92</v>
      </c>
      <c r="L179" s="21"/>
      <c r="M179" s="21"/>
      <c r="N179" s="21"/>
      <c r="O179" s="21" t="s">
        <v>18</v>
      </c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6"/>
      <c r="CP179" s="26"/>
      <c r="CQ179" s="26"/>
      <c r="CR179" s="27"/>
      <c r="CS179" s="22"/>
      <c r="CT179" s="22"/>
      <c r="CU179" s="22"/>
      <c r="CV179" s="22"/>
      <c r="CW179" s="22"/>
      <c r="CX179" s="22"/>
      <c r="CY179" s="22"/>
      <c r="CZ179" s="22"/>
      <c r="DA179" s="22"/>
      <c r="DB179" s="22"/>
      <c r="DC179" s="22"/>
      <c r="DD179" s="22"/>
      <c r="DE179" s="22"/>
      <c r="DF179" s="22"/>
      <c r="DG179" s="22"/>
      <c r="DH179" s="22"/>
      <c r="DI179" s="22"/>
      <c r="DJ179" s="22"/>
      <c r="DK179" s="22"/>
      <c r="DL179" s="22"/>
      <c r="DM179" s="22"/>
      <c r="DN179" s="22"/>
      <c r="DO179" s="22"/>
      <c r="DP179" s="22"/>
      <c r="DQ179" s="22"/>
      <c r="DR179" s="22"/>
      <c r="DS179" s="22"/>
      <c r="DT179" s="22"/>
      <c r="DU179" s="22"/>
      <c r="DV179" s="22"/>
      <c r="DW179" s="22"/>
      <c r="DX179" s="22"/>
      <c r="DY179" s="22"/>
      <c r="DZ179" s="22"/>
      <c r="EA179" s="22"/>
      <c r="EB179" s="22"/>
      <c r="EC179" s="26"/>
      <c r="ED179" s="26"/>
      <c r="EE179" s="26"/>
      <c r="EF179" s="27"/>
      <c r="EG179" s="3"/>
    </row>
    <row r="180" spans="2:137" s="17" customFormat="1" ht="11.25" customHeight="1" x14ac:dyDescent="0.2">
      <c r="B180" s="25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6"/>
      <c r="CP180" s="26"/>
      <c r="CQ180" s="26"/>
      <c r="CR180" s="27"/>
      <c r="CS180" s="22"/>
      <c r="CT180" s="22"/>
      <c r="CU180" s="22"/>
      <c r="CV180" s="22"/>
      <c r="CW180" s="22"/>
      <c r="CX180" s="22"/>
      <c r="CY180" s="22"/>
      <c r="CZ180" s="22"/>
      <c r="DA180" s="22"/>
      <c r="DB180" s="22"/>
      <c r="DC180" s="22"/>
      <c r="DD180" s="22"/>
      <c r="DE180" s="22"/>
      <c r="DF180" s="22"/>
      <c r="DG180" s="22"/>
      <c r="DH180" s="22"/>
      <c r="DI180" s="22"/>
      <c r="DJ180" s="22"/>
      <c r="DK180" s="22"/>
      <c r="DL180" s="22"/>
      <c r="DM180" s="22"/>
      <c r="DN180" s="22"/>
      <c r="DO180" s="22"/>
      <c r="DP180" s="22"/>
      <c r="DQ180" s="22"/>
      <c r="DR180" s="22"/>
      <c r="DS180" s="22"/>
      <c r="DT180" s="22"/>
      <c r="DU180" s="22"/>
      <c r="DV180" s="22"/>
      <c r="DW180" s="22"/>
      <c r="DX180" s="22"/>
      <c r="DY180" s="22"/>
      <c r="DZ180" s="22"/>
      <c r="EA180" s="22"/>
      <c r="EB180" s="22"/>
      <c r="EC180" s="26"/>
      <c r="ED180" s="26"/>
      <c r="EE180" s="26"/>
      <c r="EF180" s="27"/>
      <c r="EG180" s="3"/>
    </row>
    <row r="181" spans="2:137" s="17" customFormat="1" ht="11.25" customHeight="1" x14ac:dyDescent="0.2">
      <c r="B181" s="25"/>
      <c r="C181" s="21"/>
      <c r="D181" s="21"/>
      <c r="E181" s="21"/>
      <c r="F181" s="21"/>
      <c r="G181" s="21" t="s">
        <v>3</v>
      </c>
      <c r="H181" s="21"/>
      <c r="I181" s="21"/>
      <c r="J181" s="21"/>
      <c r="K181" s="21"/>
      <c r="L181" s="21"/>
      <c r="M181" s="21"/>
      <c r="N181" s="21" t="s">
        <v>9</v>
      </c>
      <c r="O181" s="21"/>
      <c r="P181" s="21" t="str">
        <f>TEXT(기계경비총괄표!H4,"#,##0")</f>
        <v>33,754</v>
      </c>
      <c r="Q181" s="21"/>
      <c r="R181" s="21"/>
      <c r="S181" s="21"/>
      <c r="T181" s="21"/>
      <c r="U181" s="21"/>
      <c r="V181" s="21"/>
      <c r="W181" s="21"/>
      <c r="X181" s="21"/>
      <c r="Y181" s="21" t="s">
        <v>15</v>
      </c>
      <c r="Z181" s="21"/>
      <c r="AA181" s="21"/>
      <c r="AB181" s="21" t="str">
        <f>TEXT(K179,"#,##0.#######")</f>
        <v>1.92</v>
      </c>
      <c r="AC181" s="21"/>
      <c r="AD181" s="21"/>
      <c r="AE181" s="21"/>
      <c r="AF181" s="21"/>
      <c r="AG181" s="21"/>
      <c r="AH181" s="21"/>
      <c r="AI181" s="21" t="s">
        <v>12</v>
      </c>
      <c r="AJ181" s="21"/>
      <c r="AK181" s="21" t="str">
        <f>TEXT(10,"#,##0.#######")</f>
        <v>10.</v>
      </c>
      <c r="AL181" s="21"/>
      <c r="AM181" s="21" t="s">
        <v>43</v>
      </c>
      <c r="AN181" s="21"/>
      <c r="AO181" s="21"/>
      <c r="AP181" s="21" t="s">
        <v>11</v>
      </c>
      <c r="AQ181" s="21"/>
      <c r="AR181" s="21" t="str">
        <f>TEXT(TRUNC(P181*K179/AK181,1),"#,##0.#")</f>
        <v>6,480.7</v>
      </c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6"/>
      <c r="CP181" s="26"/>
      <c r="CQ181" s="26"/>
      <c r="CR181" s="27"/>
      <c r="CS181" s="22"/>
      <c r="CT181" s="22"/>
      <c r="CU181" s="22"/>
      <c r="CV181" s="22"/>
      <c r="CW181" s="22"/>
      <c r="CX181" s="22"/>
      <c r="CY181" s="22"/>
      <c r="CZ181" s="22"/>
      <c r="DA181" s="22"/>
      <c r="DB181" s="22"/>
      <c r="DC181" s="22"/>
      <c r="DD181" s="22"/>
      <c r="DE181" s="22"/>
      <c r="DF181" s="22"/>
      <c r="DG181" s="22"/>
      <c r="DH181" s="22"/>
      <c r="DI181" s="22"/>
      <c r="DJ181" s="22"/>
      <c r="DK181" s="22"/>
      <c r="DL181" s="22"/>
      <c r="DM181" s="22"/>
      <c r="DN181" s="22"/>
      <c r="DO181" s="22"/>
      <c r="DP181" s="22"/>
      <c r="DQ181" s="22"/>
      <c r="DR181" s="22"/>
      <c r="DS181" s="22"/>
      <c r="DT181" s="22"/>
      <c r="DU181" s="22"/>
      <c r="DV181" s="22"/>
      <c r="DW181" s="22"/>
      <c r="DX181" s="22"/>
      <c r="DY181" s="22"/>
      <c r="DZ181" s="22"/>
      <c r="EA181" s="22"/>
      <c r="EB181" s="22"/>
      <c r="EC181" s="26"/>
      <c r="ED181" s="26"/>
      <c r="EE181" s="26"/>
      <c r="EF181" s="27"/>
      <c r="EG181" s="3"/>
    </row>
    <row r="182" spans="2:137" s="17" customFormat="1" ht="11.25" customHeight="1" x14ac:dyDescent="0.2">
      <c r="B182" s="25"/>
      <c r="C182" s="21"/>
      <c r="D182" s="21"/>
      <c r="E182" s="21"/>
      <c r="F182" s="21"/>
      <c r="G182" s="21" t="s">
        <v>4</v>
      </c>
      <c r="H182" s="21"/>
      <c r="I182" s="21"/>
      <c r="J182" s="21"/>
      <c r="K182" s="21"/>
      <c r="L182" s="21"/>
      <c r="M182" s="21"/>
      <c r="N182" s="21" t="s">
        <v>9</v>
      </c>
      <c r="O182" s="21"/>
      <c r="P182" s="21"/>
      <c r="Q182" s="21" t="str">
        <f>TEXT(기계경비총괄표!G4,"#,##0")</f>
        <v>7,774</v>
      </c>
      <c r="R182" s="21"/>
      <c r="S182" s="21"/>
      <c r="T182" s="21"/>
      <c r="U182" s="21"/>
      <c r="V182" s="21"/>
      <c r="W182" s="21"/>
      <c r="X182" s="21"/>
      <c r="Y182" s="21" t="s">
        <v>15</v>
      </c>
      <c r="Z182" s="21"/>
      <c r="AA182" s="21"/>
      <c r="AB182" s="21" t="str">
        <f>TEXT(K179,"#,##0.#######")</f>
        <v>1.92</v>
      </c>
      <c r="AC182" s="21"/>
      <c r="AD182" s="21"/>
      <c r="AE182" s="21"/>
      <c r="AF182" s="21"/>
      <c r="AG182" s="21"/>
      <c r="AH182" s="21"/>
      <c r="AI182" s="21" t="s">
        <v>12</v>
      </c>
      <c r="AJ182" s="21"/>
      <c r="AK182" s="21" t="str">
        <f>TEXT(10,"#,##0.#######")</f>
        <v>10.</v>
      </c>
      <c r="AL182" s="21"/>
      <c r="AM182" s="21" t="s">
        <v>43</v>
      </c>
      <c r="AN182" s="21"/>
      <c r="AO182" s="21"/>
      <c r="AP182" s="21" t="s">
        <v>11</v>
      </c>
      <c r="AQ182" s="21"/>
      <c r="AR182" s="21" t="str">
        <f>TEXT(TRUNC(Q182*K179/AK182,1),"#,##0.#")</f>
        <v>1,492.6</v>
      </c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6"/>
      <c r="CP182" s="26"/>
      <c r="CQ182" s="26"/>
      <c r="CR182" s="27"/>
      <c r="CS182" s="22"/>
      <c r="CT182" s="22"/>
      <c r="CU182" s="22"/>
      <c r="CV182" s="22"/>
      <c r="CW182" s="22"/>
      <c r="CX182" s="22"/>
      <c r="CY182" s="22"/>
      <c r="CZ182" s="22"/>
      <c r="DA182" s="22"/>
      <c r="DB182" s="22"/>
      <c r="DC182" s="22"/>
      <c r="DD182" s="22"/>
      <c r="DE182" s="22"/>
      <c r="DF182" s="22"/>
      <c r="DG182" s="22"/>
      <c r="DH182" s="22"/>
      <c r="DI182" s="22"/>
      <c r="DJ182" s="22"/>
      <c r="DK182" s="22"/>
      <c r="DL182" s="22"/>
      <c r="DM182" s="22"/>
      <c r="DN182" s="22"/>
      <c r="DO182" s="22"/>
      <c r="DP182" s="22"/>
      <c r="DQ182" s="22"/>
      <c r="DR182" s="22"/>
      <c r="DS182" s="22"/>
      <c r="DT182" s="22"/>
      <c r="DU182" s="22"/>
      <c r="DV182" s="22"/>
      <c r="DW182" s="22"/>
      <c r="DX182" s="22"/>
      <c r="DY182" s="22"/>
      <c r="DZ182" s="22"/>
      <c r="EA182" s="22"/>
      <c r="EB182" s="22"/>
      <c r="EC182" s="26"/>
      <c r="ED182" s="26"/>
      <c r="EE182" s="26"/>
      <c r="EF182" s="27"/>
      <c r="EG182" s="3"/>
    </row>
    <row r="183" spans="2:137" s="17" customFormat="1" ht="11.25" customHeight="1" x14ac:dyDescent="0.2">
      <c r="B183" s="25"/>
      <c r="C183" s="21"/>
      <c r="D183" s="21"/>
      <c r="E183" s="21"/>
      <c r="F183" s="21"/>
      <c r="G183" s="21" t="s">
        <v>19</v>
      </c>
      <c r="H183" s="21"/>
      <c r="I183" s="21"/>
      <c r="J183" s="21"/>
      <c r="K183" s="21" t="s">
        <v>20</v>
      </c>
      <c r="L183" s="21"/>
      <c r="M183" s="21"/>
      <c r="N183" s="21" t="s">
        <v>9</v>
      </c>
      <c r="O183" s="21"/>
      <c r="P183" s="21" t="str">
        <f>TEXT(기계경비총괄표!I4,"#,##0")</f>
        <v>11,948</v>
      </c>
      <c r="Q183" s="21"/>
      <c r="R183" s="21"/>
      <c r="S183" s="21"/>
      <c r="T183" s="21"/>
      <c r="U183" s="21"/>
      <c r="V183" s="21"/>
      <c r="W183" s="21"/>
      <c r="X183" s="21"/>
      <c r="Y183" s="21" t="s">
        <v>15</v>
      </c>
      <c r="Z183" s="21"/>
      <c r="AA183" s="21"/>
      <c r="AB183" s="21" t="str">
        <f>TEXT(K179,"#,##0.#######")</f>
        <v>1.92</v>
      </c>
      <c r="AC183" s="21"/>
      <c r="AD183" s="21"/>
      <c r="AE183" s="21"/>
      <c r="AF183" s="21"/>
      <c r="AG183" s="21"/>
      <c r="AH183" s="21"/>
      <c r="AI183" s="21" t="s">
        <v>12</v>
      </c>
      <c r="AJ183" s="21"/>
      <c r="AK183" s="21" t="str">
        <f>TEXT(10,"#,##0.#######")</f>
        <v>10.</v>
      </c>
      <c r="AL183" s="21"/>
      <c r="AM183" s="21" t="s">
        <v>43</v>
      </c>
      <c r="AN183" s="21"/>
      <c r="AO183" s="21"/>
      <c r="AP183" s="21" t="s">
        <v>11</v>
      </c>
      <c r="AQ183" s="21"/>
      <c r="AR183" s="21" t="str">
        <f>TEXT(TRUNC(P183*K179/AK183,1),"#,##0.#")</f>
        <v>2,294.</v>
      </c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6"/>
      <c r="CP183" s="26"/>
      <c r="CQ183" s="26"/>
      <c r="CR183" s="27"/>
      <c r="CS183" s="22"/>
      <c r="CT183" s="22"/>
      <c r="CU183" s="22"/>
      <c r="CV183" s="22"/>
      <c r="CW183" s="22"/>
      <c r="CX183" s="22"/>
      <c r="CY183" s="22"/>
      <c r="CZ183" s="22"/>
      <c r="DA183" s="22"/>
      <c r="DB183" s="22"/>
      <c r="DC183" s="22"/>
      <c r="DD183" s="22"/>
      <c r="DE183" s="22"/>
      <c r="DF183" s="22"/>
      <c r="DG183" s="22"/>
      <c r="DH183" s="22"/>
      <c r="DI183" s="22"/>
      <c r="DJ183" s="22"/>
      <c r="DK183" s="22"/>
      <c r="DL183" s="22"/>
      <c r="DM183" s="22"/>
      <c r="DN183" s="22"/>
      <c r="DO183" s="22"/>
      <c r="DP183" s="22"/>
      <c r="DQ183" s="22"/>
      <c r="DR183" s="22"/>
      <c r="DS183" s="22"/>
      <c r="DT183" s="22"/>
      <c r="DU183" s="22"/>
      <c r="DV183" s="22"/>
      <c r="DW183" s="22"/>
      <c r="DX183" s="22"/>
      <c r="DY183" s="22"/>
      <c r="DZ183" s="22"/>
      <c r="EA183" s="22"/>
      <c r="EB183" s="22"/>
      <c r="EC183" s="26"/>
      <c r="ED183" s="26"/>
      <c r="EE183" s="26"/>
      <c r="EF183" s="27"/>
      <c r="EG183" s="3"/>
    </row>
    <row r="184" spans="2:137" s="17" customFormat="1" ht="11.25" customHeight="1" x14ac:dyDescent="0.2">
      <c r="B184" s="25"/>
      <c r="C184" s="21"/>
      <c r="D184" s="21"/>
      <c r="E184" s="21"/>
      <c r="F184" s="21"/>
      <c r="G184" s="21" t="s">
        <v>21</v>
      </c>
      <c r="H184" s="21"/>
      <c r="I184" s="21"/>
      <c r="J184" s="21"/>
      <c r="K184" s="21" t="s">
        <v>8</v>
      </c>
      <c r="L184" s="21"/>
      <c r="M184" s="21"/>
      <c r="N184" s="21" t="s">
        <v>9</v>
      </c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 t="str">
        <f>TEXT(AR181+AR182+AR183,"#,##0.#######")</f>
        <v>10,267.3</v>
      </c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6">
        <f>CQ184+CP184+CR184</f>
        <v>10267.299999999999</v>
      </c>
      <c r="CP184" s="26" t="str">
        <f>TEXT(AR182,"#,###.0")</f>
        <v>1,492.6</v>
      </c>
      <c r="CQ184" s="26" t="str">
        <f>TEXT(AR181,"#,###.0")</f>
        <v>6,480.7</v>
      </c>
      <c r="CR184" s="27" t="str">
        <f>TEXT(AR183,"#,###.0")</f>
        <v>2,294.0</v>
      </c>
      <c r="CS184" s="22"/>
      <c r="CT184" s="22"/>
      <c r="CU184" s="22"/>
      <c r="CV184" s="22"/>
      <c r="CW184" s="22"/>
      <c r="CX184" s="22"/>
      <c r="CY184" s="22"/>
      <c r="CZ184" s="22"/>
      <c r="DA184" s="22"/>
      <c r="DB184" s="22"/>
      <c r="DC184" s="22"/>
      <c r="DD184" s="22"/>
      <c r="DE184" s="22"/>
      <c r="DF184" s="22"/>
      <c r="DG184" s="22"/>
      <c r="DH184" s="22"/>
      <c r="DI184" s="22"/>
      <c r="DJ184" s="22"/>
      <c r="DK184" s="22"/>
      <c r="DL184" s="22"/>
      <c r="DM184" s="22"/>
      <c r="DN184" s="22"/>
      <c r="DO184" s="22"/>
      <c r="DP184" s="22"/>
      <c r="DQ184" s="22"/>
      <c r="DR184" s="22"/>
      <c r="DS184" s="22"/>
      <c r="DT184" s="22"/>
      <c r="DU184" s="22"/>
      <c r="DV184" s="22"/>
      <c r="DW184" s="22"/>
      <c r="DX184" s="22"/>
      <c r="DY184" s="22"/>
      <c r="DZ184" s="22"/>
      <c r="EA184" s="22"/>
      <c r="EB184" s="22"/>
      <c r="EC184" s="26">
        <f>EE184+ED184+EF184</f>
        <v>10267.299999999999</v>
      </c>
      <c r="ED184" s="26" t="str">
        <f>TEXT(AR182,"#,###.0")</f>
        <v>1,492.6</v>
      </c>
      <c r="EE184" s="26" t="str">
        <f>TEXT(AR181,"#,###.0")</f>
        <v>6,480.7</v>
      </c>
      <c r="EF184" s="27" t="str">
        <f>TEXT(AR183,"#,###.0")</f>
        <v>2,294.0</v>
      </c>
      <c r="EG184" s="3"/>
    </row>
    <row r="185" spans="2:137" s="17" customFormat="1" ht="11.25" customHeight="1" x14ac:dyDescent="0.2">
      <c r="B185" s="25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6"/>
      <c r="CP185" s="26"/>
      <c r="CQ185" s="26"/>
      <c r="CR185" s="27"/>
      <c r="CS185" s="22"/>
      <c r="CT185" s="22"/>
      <c r="CU185" s="22"/>
      <c r="CV185" s="22"/>
      <c r="CW185" s="22"/>
      <c r="CX185" s="22"/>
      <c r="CY185" s="22"/>
      <c r="CZ185" s="22"/>
      <c r="DA185" s="22"/>
      <c r="DB185" s="22"/>
      <c r="DC185" s="22"/>
      <c r="DD185" s="22"/>
      <c r="DE185" s="22"/>
      <c r="DF185" s="22"/>
      <c r="DG185" s="22"/>
      <c r="DH185" s="22"/>
      <c r="DI185" s="22"/>
      <c r="DJ185" s="22"/>
      <c r="DK185" s="22"/>
      <c r="DL185" s="22"/>
      <c r="DM185" s="22"/>
      <c r="DN185" s="22"/>
      <c r="DO185" s="22"/>
      <c r="DP185" s="22"/>
      <c r="DQ185" s="22"/>
      <c r="DR185" s="22"/>
      <c r="DS185" s="22"/>
      <c r="DT185" s="22"/>
      <c r="DU185" s="22"/>
      <c r="DV185" s="22"/>
      <c r="DW185" s="22"/>
      <c r="DX185" s="22"/>
      <c r="DY185" s="22"/>
      <c r="DZ185" s="22"/>
      <c r="EA185" s="22"/>
      <c r="EB185" s="22"/>
      <c r="EC185" s="26"/>
      <c r="ED185" s="26"/>
      <c r="EE185" s="26"/>
      <c r="EF185" s="27"/>
      <c r="EG185" s="3"/>
    </row>
    <row r="186" spans="2:137" s="17" customFormat="1" ht="11.25" customHeight="1" x14ac:dyDescent="0.2">
      <c r="B186" s="25"/>
      <c r="C186" s="21"/>
      <c r="D186" s="21"/>
      <c r="E186" s="21" t="s">
        <v>35</v>
      </c>
      <c r="F186" s="21"/>
      <c r="G186" s="21" t="s">
        <v>37</v>
      </c>
      <c r="H186" s="21"/>
      <c r="I186" s="21" t="s">
        <v>21</v>
      </c>
      <c r="J186" s="21"/>
      <c r="K186" s="21"/>
      <c r="L186" s="21"/>
      <c r="M186" s="21" t="s">
        <v>8</v>
      </c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6"/>
      <c r="CP186" s="26"/>
      <c r="CQ186" s="26"/>
      <c r="CR186" s="27"/>
      <c r="CS186" s="22"/>
      <c r="CT186" s="22"/>
      <c r="CU186" s="22"/>
      <c r="CV186" s="22"/>
      <c r="CW186" s="22"/>
      <c r="CX186" s="22"/>
      <c r="CY186" s="22"/>
      <c r="CZ186" s="22"/>
      <c r="DA186" s="22"/>
      <c r="DB186" s="22"/>
      <c r="DC186" s="22"/>
      <c r="DD186" s="22"/>
      <c r="DE186" s="22"/>
      <c r="DF186" s="22"/>
      <c r="DG186" s="22"/>
      <c r="DH186" s="22"/>
      <c r="DI186" s="22"/>
      <c r="DJ186" s="22"/>
      <c r="DK186" s="22"/>
      <c r="DL186" s="22"/>
      <c r="DM186" s="22"/>
      <c r="DN186" s="22"/>
      <c r="DO186" s="22"/>
      <c r="DP186" s="22"/>
      <c r="DQ186" s="22"/>
      <c r="DR186" s="22"/>
      <c r="DS186" s="22"/>
      <c r="DT186" s="22"/>
      <c r="DU186" s="22"/>
      <c r="DV186" s="22"/>
      <c r="DW186" s="22"/>
      <c r="DX186" s="22"/>
      <c r="DY186" s="22"/>
      <c r="DZ186" s="22"/>
      <c r="EA186" s="22"/>
      <c r="EB186" s="22"/>
      <c r="EC186" s="26"/>
      <c r="ED186" s="26"/>
      <c r="EE186" s="26"/>
      <c r="EF186" s="27"/>
      <c r="EG186" s="3"/>
    </row>
    <row r="187" spans="2:137" s="17" customFormat="1" ht="11.25" customHeight="1" x14ac:dyDescent="0.2">
      <c r="B187" s="25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6"/>
      <c r="CP187" s="26"/>
      <c r="CQ187" s="26"/>
      <c r="CR187" s="27"/>
      <c r="CS187" s="22"/>
      <c r="CT187" s="22"/>
      <c r="CU187" s="22"/>
      <c r="CV187" s="22"/>
      <c r="CW187" s="22"/>
      <c r="CX187" s="22"/>
      <c r="CY187" s="22"/>
      <c r="CZ187" s="22"/>
      <c r="DA187" s="22"/>
      <c r="DB187" s="22"/>
      <c r="DC187" s="22"/>
      <c r="DD187" s="22"/>
      <c r="DE187" s="22"/>
      <c r="DF187" s="22"/>
      <c r="DG187" s="22"/>
      <c r="DH187" s="22"/>
      <c r="DI187" s="22"/>
      <c r="DJ187" s="22"/>
      <c r="DK187" s="22"/>
      <c r="DL187" s="22"/>
      <c r="DM187" s="22"/>
      <c r="DN187" s="22"/>
      <c r="DO187" s="22"/>
      <c r="DP187" s="22"/>
      <c r="DQ187" s="22"/>
      <c r="DR187" s="22"/>
      <c r="DS187" s="22"/>
      <c r="DT187" s="22"/>
      <c r="DU187" s="22"/>
      <c r="DV187" s="22"/>
      <c r="DW187" s="22"/>
      <c r="DX187" s="22"/>
      <c r="DY187" s="22"/>
      <c r="DZ187" s="22"/>
      <c r="EA187" s="22"/>
      <c r="EB187" s="22"/>
      <c r="EC187" s="26"/>
      <c r="ED187" s="26"/>
      <c r="EE187" s="26"/>
      <c r="EF187" s="27"/>
      <c r="EG187" s="3"/>
    </row>
    <row r="188" spans="2:137" s="17" customFormat="1" ht="11.25" customHeight="1" x14ac:dyDescent="0.2">
      <c r="B188" s="25"/>
      <c r="C188" s="21"/>
      <c r="D188" s="21"/>
      <c r="E188" s="21"/>
      <c r="F188" s="21"/>
      <c r="G188" s="21"/>
      <c r="H188" s="21" t="s">
        <v>3</v>
      </c>
      <c r="I188" s="21"/>
      <c r="J188" s="21"/>
      <c r="K188" s="21"/>
      <c r="L188" s="21"/>
      <c r="M188" s="21"/>
      <c r="N188" s="21"/>
      <c r="O188" s="21" t="s">
        <v>9</v>
      </c>
      <c r="P188" s="21"/>
      <c r="Q188" s="21" t="str">
        <f>TEXT(EE172,"#,###.##")</f>
        <v>17,992.2</v>
      </c>
      <c r="R188" s="21"/>
      <c r="S188" s="21"/>
      <c r="T188" s="21"/>
      <c r="U188" s="21"/>
      <c r="V188" s="21"/>
      <c r="W188" s="21"/>
      <c r="X188" s="21"/>
      <c r="Y188" s="21"/>
      <c r="Z188" s="21" t="s">
        <v>26</v>
      </c>
      <c r="AA188" s="21"/>
      <c r="AB188" s="21" t="str">
        <f>TEXT(EE184,"#,###.##")</f>
        <v>6,480.7</v>
      </c>
      <c r="AC188" s="21"/>
      <c r="AD188" s="21"/>
      <c r="AE188" s="21"/>
      <c r="AF188" s="21"/>
      <c r="AG188" s="21"/>
      <c r="AH188" s="21"/>
      <c r="AI188" s="21"/>
      <c r="AJ188" s="21" t="s">
        <v>11</v>
      </c>
      <c r="AK188" s="21"/>
      <c r="AL188" s="21"/>
      <c r="AM188" s="21" t="str">
        <f>TEXT(TRUNC(EE172+EE184,1),"#,##0.#")</f>
        <v>24,472.9</v>
      </c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6"/>
      <c r="CP188" s="26"/>
      <c r="CQ188" s="26"/>
      <c r="CR188" s="27"/>
      <c r="CS188" s="22"/>
      <c r="CT188" s="22"/>
      <c r="CU188" s="22"/>
      <c r="CV188" s="22"/>
      <c r="CW188" s="22"/>
      <c r="CX188" s="22"/>
      <c r="CY188" s="22"/>
      <c r="CZ188" s="22"/>
      <c r="DA188" s="22"/>
      <c r="DB188" s="22"/>
      <c r="DC188" s="22"/>
      <c r="DD188" s="22"/>
      <c r="DE188" s="22"/>
      <c r="DF188" s="22"/>
      <c r="DG188" s="22"/>
      <c r="DH188" s="22"/>
      <c r="DI188" s="22"/>
      <c r="DJ188" s="22"/>
      <c r="DK188" s="22"/>
      <c r="DL188" s="22"/>
      <c r="DM188" s="22"/>
      <c r="DN188" s="22"/>
      <c r="DO188" s="22"/>
      <c r="DP188" s="22"/>
      <c r="DQ188" s="22"/>
      <c r="DR188" s="22"/>
      <c r="DS188" s="22"/>
      <c r="DT188" s="22"/>
      <c r="DU188" s="22"/>
      <c r="DV188" s="22"/>
      <c r="DW188" s="22"/>
      <c r="DX188" s="22"/>
      <c r="DY188" s="22"/>
      <c r="DZ188" s="22"/>
      <c r="EA188" s="22"/>
      <c r="EB188" s="22"/>
      <c r="EC188" s="26"/>
      <c r="ED188" s="26"/>
      <c r="EE188" s="26"/>
      <c r="EF188" s="27"/>
      <c r="EG188" s="3"/>
    </row>
    <row r="189" spans="2:137" s="17" customFormat="1" ht="11.25" customHeight="1" x14ac:dyDescent="0.2">
      <c r="B189" s="25"/>
      <c r="C189" s="21"/>
      <c r="D189" s="21"/>
      <c r="E189" s="21"/>
      <c r="F189" s="21"/>
      <c r="G189" s="21"/>
      <c r="H189" s="21" t="s">
        <v>4</v>
      </c>
      <c r="I189" s="21"/>
      <c r="J189" s="21"/>
      <c r="K189" s="21"/>
      <c r="L189" s="21"/>
      <c r="M189" s="21"/>
      <c r="N189" s="21"/>
      <c r="O189" s="21" t="s">
        <v>9</v>
      </c>
      <c r="P189" s="21"/>
      <c r="Q189" s="21" t="str">
        <f>TEXT(ED175,"#,###.##")</f>
        <v>269.8</v>
      </c>
      <c r="R189" s="21"/>
      <c r="S189" s="21"/>
      <c r="T189" s="21"/>
      <c r="U189" s="21"/>
      <c r="V189" s="21"/>
      <c r="W189" s="21" t="s">
        <v>26</v>
      </c>
      <c r="X189" s="21"/>
      <c r="Y189" s="21" t="str">
        <f>TEXT(ED184,"#,###.##")</f>
        <v>1,492.6</v>
      </c>
      <c r="Z189" s="21"/>
      <c r="AA189" s="21"/>
      <c r="AB189" s="21"/>
      <c r="AC189" s="21"/>
      <c r="AD189" s="21"/>
      <c r="AE189" s="21"/>
      <c r="AF189" s="21"/>
      <c r="AG189" s="21" t="s">
        <v>11</v>
      </c>
      <c r="AH189" s="21"/>
      <c r="AI189" s="21"/>
      <c r="AJ189" s="21" t="str">
        <f>TEXT(TRUNC(ED175+ED184,1),"#,##0.#")</f>
        <v>1,762.4</v>
      </c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6"/>
      <c r="CP189" s="26"/>
      <c r="CQ189" s="26"/>
      <c r="CR189" s="27"/>
      <c r="CS189" s="22"/>
      <c r="CT189" s="22"/>
      <c r="CU189" s="22"/>
      <c r="CV189" s="22"/>
      <c r="CW189" s="22"/>
      <c r="CX189" s="22"/>
      <c r="CY189" s="22"/>
      <c r="CZ189" s="22"/>
      <c r="DA189" s="22"/>
      <c r="DB189" s="22"/>
      <c r="DC189" s="22"/>
      <c r="DD189" s="22"/>
      <c r="DE189" s="22"/>
      <c r="DF189" s="22"/>
      <c r="DG189" s="22"/>
      <c r="DH189" s="22"/>
      <c r="DI189" s="22"/>
      <c r="DJ189" s="22"/>
      <c r="DK189" s="22"/>
      <c r="DL189" s="22"/>
      <c r="DM189" s="22"/>
      <c r="DN189" s="22"/>
      <c r="DO189" s="22"/>
      <c r="DP189" s="22"/>
      <c r="DQ189" s="22"/>
      <c r="DR189" s="22"/>
      <c r="DS189" s="22"/>
      <c r="DT189" s="22"/>
      <c r="DU189" s="22"/>
      <c r="DV189" s="22"/>
      <c r="DW189" s="22"/>
      <c r="DX189" s="22"/>
      <c r="DY189" s="22"/>
      <c r="DZ189" s="22"/>
      <c r="EA189" s="22"/>
      <c r="EB189" s="22"/>
      <c r="EC189" s="26"/>
      <c r="ED189" s="26"/>
      <c r="EE189" s="26"/>
      <c r="EF189" s="27"/>
      <c r="EG189" s="3"/>
    </row>
    <row r="190" spans="2:137" s="17" customFormat="1" ht="11.25" customHeight="1" x14ac:dyDescent="0.2">
      <c r="B190" s="25"/>
      <c r="C190" s="21"/>
      <c r="D190" s="21"/>
      <c r="E190" s="21"/>
      <c r="F190" s="21"/>
      <c r="G190" s="21"/>
      <c r="H190" s="21" t="s">
        <v>19</v>
      </c>
      <c r="I190" s="21"/>
      <c r="J190" s="21"/>
      <c r="K190" s="21"/>
      <c r="L190" s="21" t="s">
        <v>20</v>
      </c>
      <c r="M190" s="21"/>
      <c r="N190" s="21"/>
      <c r="O190" s="21" t="s">
        <v>9</v>
      </c>
      <c r="P190" s="21"/>
      <c r="Q190" s="21" t="str">
        <f>EF184</f>
        <v>2,294.0</v>
      </c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6"/>
      <c r="CP190" s="26"/>
      <c r="CQ190" s="26"/>
      <c r="CR190" s="27"/>
      <c r="CS190" s="22"/>
      <c r="CT190" s="22"/>
      <c r="CU190" s="22"/>
      <c r="CV190" s="22"/>
      <c r="CW190" s="22"/>
      <c r="CX190" s="22"/>
      <c r="CY190" s="22"/>
      <c r="CZ190" s="22"/>
      <c r="DA190" s="22"/>
      <c r="DB190" s="22"/>
      <c r="DC190" s="22"/>
      <c r="DD190" s="22"/>
      <c r="DE190" s="22"/>
      <c r="DF190" s="22"/>
      <c r="DG190" s="22"/>
      <c r="DH190" s="22"/>
      <c r="DI190" s="22"/>
      <c r="DJ190" s="22"/>
      <c r="DK190" s="22"/>
      <c r="DL190" s="22"/>
      <c r="DM190" s="22"/>
      <c r="DN190" s="22"/>
      <c r="DO190" s="22"/>
      <c r="DP190" s="22"/>
      <c r="DQ190" s="22"/>
      <c r="DR190" s="22"/>
      <c r="DS190" s="22"/>
      <c r="DT190" s="22"/>
      <c r="DU190" s="22"/>
      <c r="DV190" s="22"/>
      <c r="DW190" s="22"/>
      <c r="DX190" s="22"/>
      <c r="DY190" s="22"/>
      <c r="DZ190" s="22"/>
      <c r="EA190" s="22"/>
      <c r="EB190" s="22"/>
      <c r="EC190" s="26"/>
      <c r="ED190" s="26"/>
      <c r="EE190" s="26"/>
      <c r="EF190" s="27"/>
      <c r="EG190" s="3"/>
    </row>
    <row r="191" spans="2:137" s="17" customFormat="1" ht="11.25" customHeight="1" x14ac:dyDescent="0.2">
      <c r="B191" s="25"/>
      <c r="C191" s="21"/>
      <c r="D191" s="21"/>
      <c r="E191" s="21"/>
      <c r="F191" s="21"/>
      <c r="G191" s="21"/>
      <c r="H191" s="21"/>
      <c r="I191" s="21"/>
      <c r="J191" s="21" t="s">
        <v>8</v>
      </c>
      <c r="K191" s="21"/>
      <c r="L191" s="21"/>
      <c r="M191" s="21"/>
      <c r="N191" s="21"/>
      <c r="O191" s="21" t="s">
        <v>9</v>
      </c>
      <c r="P191" s="21"/>
      <c r="Q191" s="21"/>
      <c r="R191" s="21" t="str">
        <f>TEXT(AM188+AJ189+Q190,"#,##0.#######")</f>
        <v>28,529.3</v>
      </c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6">
        <f>CQ191+CP191+CR191</f>
        <v>28529.300000000003</v>
      </c>
      <c r="CP191" s="26" t="str">
        <f>TEXT(AJ189,"#,###.0")</f>
        <v>1,762.4</v>
      </c>
      <c r="CQ191" s="26" t="str">
        <f>TEXT(AM188,"#,###.0")</f>
        <v>24,472.9</v>
      </c>
      <c r="CR191" s="27" t="str">
        <f>TEXT(Q190,"#,###.0")</f>
        <v>2,294.0</v>
      </c>
      <c r="CS191" s="22"/>
      <c r="CT191" s="22"/>
      <c r="CU191" s="22"/>
      <c r="CV191" s="22"/>
      <c r="CW191" s="22"/>
      <c r="CX191" s="22"/>
      <c r="CY191" s="22"/>
      <c r="CZ191" s="22"/>
      <c r="DA191" s="22"/>
      <c r="DB191" s="22"/>
      <c r="DC191" s="22"/>
      <c r="DD191" s="22"/>
      <c r="DE191" s="22"/>
      <c r="DF191" s="22"/>
      <c r="DG191" s="22"/>
      <c r="DH191" s="22"/>
      <c r="DI191" s="22"/>
      <c r="DJ191" s="22"/>
      <c r="DK191" s="22"/>
      <c r="DL191" s="22"/>
      <c r="DM191" s="22"/>
      <c r="DN191" s="22"/>
      <c r="DO191" s="22"/>
      <c r="DP191" s="22"/>
      <c r="DQ191" s="22"/>
      <c r="DR191" s="22"/>
      <c r="DS191" s="22"/>
      <c r="DT191" s="22"/>
      <c r="DU191" s="22"/>
      <c r="DV191" s="22"/>
      <c r="DW191" s="22"/>
      <c r="DX191" s="22"/>
      <c r="DY191" s="22"/>
      <c r="DZ191" s="22"/>
      <c r="EA191" s="22"/>
      <c r="EB191" s="22"/>
      <c r="EC191" s="26">
        <f>EE191+ED191+EF191</f>
        <v>28529.300000000003</v>
      </c>
      <c r="ED191" s="26" t="str">
        <f>TEXT(AJ189,"#,###.0")</f>
        <v>1,762.4</v>
      </c>
      <c r="EE191" s="26" t="str">
        <f>TEXT(AM188,"#,###.0")</f>
        <v>24,472.9</v>
      </c>
      <c r="EF191" s="27" t="str">
        <f>TEXT(Q190,"#,###.0")</f>
        <v>2,294.0</v>
      </c>
      <c r="EG191" s="3"/>
    </row>
    <row r="192" spans="2:137" s="17" customFormat="1" ht="11.25" customHeight="1" x14ac:dyDescent="0.2">
      <c r="B192" s="25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6"/>
      <c r="CP192" s="26"/>
      <c r="CQ192" s="26"/>
      <c r="CR192" s="27"/>
      <c r="CS192" s="22"/>
      <c r="CT192" s="22"/>
      <c r="CU192" s="22"/>
      <c r="CV192" s="22"/>
      <c r="CW192" s="22"/>
      <c r="CX192" s="22"/>
      <c r="CY192" s="22"/>
      <c r="CZ192" s="22"/>
      <c r="DA192" s="22"/>
      <c r="DB192" s="22"/>
      <c r="DC192" s="22"/>
      <c r="DD192" s="22"/>
      <c r="DE192" s="22"/>
      <c r="DF192" s="22"/>
      <c r="DG192" s="22"/>
      <c r="DH192" s="22"/>
      <c r="DI192" s="22"/>
      <c r="DJ192" s="22"/>
      <c r="DK192" s="22"/>
      <c r="DL192" s="22"/>
      <c r="DM192" s="22"/>
      <c r="DN192" s="22"/>
      <c r="DO192" s="22"/>
      <c r="DP192" s="22"/>
      <c r="DQ192" s="22"/>
      <c r="DR192" s="22"/>
      <c r="DS192" s="22"/>
      <c r="DT192" s="22"/>
      <c r="DU192" s="22"/>
      <c r="DV192" s="22"/>
      <c r="DW192" s="22"/>
      <c r="DX192" s="22"/>
      <c r="DY192" s="22"/>
      <c r="DZ192" s="22"/>
      <c r="EA192" s="22"/>
      <c r="EB192" s="22"/>
      <c r="EC192" s="26"/>
      <c r="ED192" s="26"/>
      <c r="EE192" s="26"/>
      <c r="EF192" s="27"/>
      <c r="EG192" s="3"/>
    </row>
    <row r="193" spans="2:137" s="17" customFormat="1" ht="11.25" customHeight="1" x14ac:dyDescent="0.2">
      <c r="B193" s="25"/>
      <c r="C193" s="21"/>
      <c r="D193" s="21" t="s">
        <v>27</v>
      </c>
      <c r="E193" s="21"/>
      <c r="F193" s="21"/>
      <c r="G193" s="21" t="s">
        <v>102</v>
      </c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6"/>
      <c r="CP193" s="26"/>
      <c r="CQ193" s="26"/>
      <c r="CR193" s="27"/>
      <c r="CS193" s="22"/>
      <c r="CT193" s="22"/>
      <c r="CU193" s="22"/>
      <c r="CV193" s="22"/>
      <c r="CW193" s="22"/>
      <c r="CX193" s="22"/>
      <c r="CY193" s="22"/>
      <c r="CZ193" s="22"/>
      <c r="DA193" s="22"/>
      <c r="DB193" s="22"/>
      <c r="DC193" s="22"/>
      <c r="DD193" s="22"/>
      <c r="DE193" s="22"/>
      <c r="DF193" s="22"/>
      <c r="DG193" s="22"/>
      <c r="DH193" s="22"/>
      <c r="DI193" s="22"/>
      <c r="DJ193" s="22"/>
      <c r="DK193" s="22"/>
      <c r="DL193" s="22"/>
      <c r="DM193" s="22"/>
      <c r="DN193" s="22"/>
      <c r="DO193" s="22"/>
      <c r="DP193" s="22"/>
      <c r="DQ193" s="22"/>
      <c r="DR193" s="22"/>
      <c r="DS193" s="22"/>
      <c r="DT193" s="22"/>
      <c r="DU193" s="22"/>
      <c r="DV193" s="22"/>
      <c r="DW193" s="22"/>
      <c r="DX193" s="22"/>
      <c r="DY193" s="22"/>
      <c r="DZ193" s="22"/>
      <c r="EA193" s="22"/>
      <c r="EB193" s="22"/>
      <c r="EC193" s="26"/>
      <c r="ED193" s="26"/>
      <c r="EE193" s="26"/>
      <c r="EF193" s="27"/>
      <c r="EG193" s="3"/>
    </row>
    <row r="194" spans="2:137" s="17" customFormat="1" ht="11.25" customHeight="1" x14ac:dyDescent="0.2">
      <c r="B194" s="25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6"/>
      <c r="CP194" s="26"/>
      <c r="CQ194" s="26"/>
      <c r="CR194" s="27"/>
      <c r="CS194" s="22"/>
      <c r="CT194" s="22"/>
      <c r="CU194" s="22"/>
      <c r="CV194" s="22"/>
      <c r="CW194" s="22"/>
      <c r="CX194" s="22"/>
      <c r="CY194" s="22"/>
      <c r="CZ194" s="22"/>
      <c r="DA194" s="22"/>
      <c r="DB194" s="22"/>
      <c r="DC194" s="22"/>
      <c r="DD194" s="22"/>
      <c r="DE194" s="22"/>
      <c r="DF194" s="22"/>
      <c r="DG194" s="22"/>
      <c r="DH194" s="22"/>
      <c r="DI194" s="22"/>
      <c r="DJ194" s="22"/>
      <c r="DK194" s="22"/>
      <c r="DL194" s="22"/>
      <c r="DM194" s="22"/>
      <c r="DN194" s="22"/>
      <c r="DO194" s="22"/>
      <c r="DP194" s="22"/>
      <c r="DQ194" s="22"/>
      <c r="DR194" s="22"/>
      <c r="DS194" s="22"/>
      <c r="DT194" s="22"/>
      <c r="DU194" s="22"/>
      <c r="DV194" s="22"/>
      <c r="DW194" s="22"/>
      <c r="DX194" s="22"/>
      <c r="DY194" s="22"/>
      <c r="DZ194" s="22"/>
      <c r="EA194" s="22"/>
      <c r="EB194" s="22"/>
      <c r="EC194" s="26"/>
      <c r="ED194" s="26"/>
      <c r="EE194" s="26"/>
      <c r="EF194" s="27"/>
      <c r="EG194" s="3"/>
    </row>
    <row r="195" spans="2:137" s="17" customFormat="1" ht="11.25" customHeight="1" x14ac:dyDescent="0.2">
      <c r="B195" s="25"/>
      <c r="C195" s="21"/>
      <c r="D195" s="21"/>
      <c r="E195" s="21" t="s">
        <v>36</v>
      </c>
      <c r="F195" s="21"/>
      <c r="G195" s="21" t="s">
        <v>37</v>
      </c>
      <c r="H195" s="21"/>
      <c r="I195" s="21" t="s">
        <v>38</v>
      </c>
      <c r="J195" s="21"/>
      <c r="K195" s="21"/>
      <c r="L195" s="21" t="s">
        <v>51</v>
      </c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6"/>
      <c r="CP195" s="26"/>
      <c r="CQ195" s="26"/>
      <c r="CR195" s="27"/>
      <c r="CS195" s="22"/>
      <c r="CT195" s="22"/>
      <c r="CU195" s="22"/>
      <c r="CV195" s="22"/>
      <c r="CW195" s="22"/>
      <c r="CX195" s="22"/>
      <c r="CY195" s="22"/>
      <c r="CZ195" s="22"/>
      <c r="DA195" s="22"/>
      <c r="DB195" s="22"/>
      <c r="DC195" s="22"/>
      <c r="DD195" s="22"/>
      <c r="DE195" s="22"/>
      <c r="DF195" s="22"/>
      <c r="DG195" s="22"/>
      <c r="DH195" s="22"/>
      <c r="DI195" s="22"/>
      <c r="DJ195" s="22"/>
      <c r="DK195" s="22"/>
      <c r="DL195" s="22"/>
      <c r="DM195" s="22"/>
      <c r="DN195" s="22"/>
      <c r="DO195" s="22"/>
      <c r="DP195" s="22"/>
      <c r="DQ195" s="22"/>
      <c r="DR195" s="22"/>
      <c r="DS195" s="22"/>
      <c r="DT195" s="22"/>
      <c r="DU195" s="22"/>
      <c r="DV195" s="22"/>
      <c r="DW195" s="22"/>
      <c r="DX195" s="22"/>
      <c r="DY195" s="22"/>
      <c r="DZ195" s="22"/>
      <c r="EA195" s="22"/>
      <c r="EB195" s="22"/>
      <c r="EC195" s="26"/>
      <c r="ED195" s="26"/>
      <c r="EE195" s="26"/>
      <c r="EF195" s="27"/>
      <c r="EG195" s="3"/>
    </row>
    <row r="196" spans="2:137" s="17" customFormat="1" ht="11.25" customHeight="1" x14ac:dyDescent="0.2">
      <c r="B196" s="25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6"/>
      <c r="CP196" s="26"/>
      <c r="CQ196" s="26"/>
      <c r="CR196" s="27"/>
      <c r="CS196" s="22"/>
      <c r="CT196" s="22"/>
      <c r="CU196" s="22"/>
      <c r="CV196" s="22"/>
      <c r="CW196" s="22"/>
      <c r="CX196" s="22"/>
      <c r="CY196" s="22"/>
      <c r="CZ196" s="22"/>
      <c r="DA196" s="22"/>
      <c r="DB196" s="22"/>
      <c r="DC196" s="22"/>
      <c r="DD196" s="22"/>
      <c r="DE196" s="22"/>
      <c r="DF196" s="22"/>
      <c r="DG196" s="22"/>
      <c r="DH196" s="22"/>
      <c r="DI196" s="22"/>
      <c r="DJ196" s="22"/>
      <c r="DK196" s="22"/>
      <c r="DL196" s="22"/>
      <c r="DM196" s="22"/>
      <c r="DN196" s="22"/>
      <c r="DO196" s="22"/>
      <c r="DP196" s="22"/>
      <c r="DQ196" s="22"/>
      <c r="DR196" s="22"/>
      <c r="DS196" s="22"/>
      <c r="DT196" s="22"/>
      <c r="DU196" s="22"/>
      <c r="DV196" s="22"/>
      <c r="DW196" s="22"/>
      <c r="DX196" s="22"/>
      <c r="DY196" s="22"/>
      <c r="DZ196" s="22"/>
      <c r="EA196" s="22"/>
      <c r="EB196" s="22"/>
      <c r="EC196" s="26"/>
      <c r="ED196" s="26"/>
      <c r="EE196" s="26"/>
      <c r="EF196" s="27"/>
      <c r="EG196" s="3"/>
    </row>
    <row r="197" spans="2:137" s="17" customFormat="1" ht="11.25" customHeight="1" x14ac:dyDescent="0.2">
      <c r="B197" s="25"/>
      <c r="C197" s="21"/>
      <c r="D197" s="21"/>
      <c r="E197" s="21"/>
      <c r="F197" s="21"/>
      <c r="G197" s="21" t="s">
        <v>47</v>
      </c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 t="s">
        <v>9</v>
      </c>
      <c r="S197" s="21"/>
      <c r="T197" s="21" t="str">
        <f>TEXT(노임단가!L6,"#,##0")</f>
        <v>189,303</v>
      </c>
      <c r="U197" s="21"/>
      <c r="V197" s="21"/>
      <c r="W197" s="21"/>
      <c r="X197" s="21"/>
      <c r="Y197" s="21"/>
      <c r="Z197" s="21"/>
      <c r="AA197" s="21"/>
      <c r="AB197" s="21"/>
      <c r="AC197" s="21"/>
      <c r="AD197" s="21" t="s">
        <v>15</v>
      </c>
      <c r="AE197" s="21"/>
      <c r="AF197" s="21"/>
      <c r="AG197" s="21" t="str">
        <f>TEXT(0.58,"#,##0.#######")</f>
        <v>0.58</v>
      </c>
      <c r="AH197" s="21"/>
      <c r="AI197" s="21"/>
      <c r="AJ197" s="21"/>
      <c r="AK197" s="21" t="s">
        <v>38</v>
      </c>
      <c r="AL197" s="21"/>
      <c r="AM197" s="21"/>
      <c r="AN197" s="21" t="s">
        <v>12</v>
      </c>
      <c r="AO197" s="21"/>
      <c r="AP197" s="21" t="str">
        <f>TEXT(10,"#,##0.#######")</f>
        <v>10.</v>
      </c>
      <c r="AQ197" s="21"/>
      <c r="AR197" s="21" t="s">
        <v>43</v>
      </c>
      <c r="AS197" s="21"/>
      <c r="AT197" s="21"/>
      <c r="AU197" s="21" t="s">
        <v>11</v>
      </c>
      <c r="AV197" s="21"/>
      <c r="AW197" s="21" t="str">
        <f>TEXT(TRUNC(T197*AG197/AP197,1),"#,##0.#######")</f>
        <v>10,979.5</v>
      </c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6"/>
      <c r="CP197" s="26"/>
      <c r="CQ197" s="26"/>
      <c r="CR197" s="27"/>
      <c r="CS197" s="22"/>
      <c r="CT197" s="22"/>
      <c r="CU197" s="22"/>
      <c r="CV197" s="22"/>
      <c r="CW197" s="22"/>
      <c r="CX197" s="22"/>
      <c r="CY197" s="22"/>
      <c r="CZ197" s="22"/>
      <c r="DA197" s="22"/>
      <c r="DB197" s="22"/>
      <c r="DC197" s="22"/>
      <c r="DD197" s="22"/>
      <c r="DE197" s="22"/>
      <c r="DF197" s="22"/>
      <c r="DG197" s="22"/>
      <c r="DH197" s="22"/>
      <c r="DI197" s="22"/>
      <c r="DJ197" s="22"/>
      <c r="DK197" s="22"/>
      <c r="DL197" s="22"/>
      <c r="DM197" s="22"/>
      <c r="DN197" s="22"/>
      <c r="DO197" s="22"/>
      <c r="DP197" s="22"/>
      <c r="DQ197" s="22"/>
      <c r="DR197" s="22"/>
      <c r="DS197" s="22"/>
      <c r="DT197" s="22"/>
      <c r="DU197" s="22"/>
      <c r="DV197" s="22"/>
      <c r="DW197" s="22"/>
      <c r="DX197" s="22"/>
      <c r="DY197" s="22"/>
      <c r="DZ197" s="22"/>
      <c r="EA197" s="22"/>
      <c r="EB197" s="22"/>
      <c r="EC197" s="26"/>
      <c r="ED197" s="26"/>
      <c r="EE197" s="26"/>
      <c r="EF197" s="27"/>
      <c r="EG197" s="3"/>
    </row>
    <row r="198" spans="2:137" s="17" customFormat="1" ht="11.25" customHeight="1" x14ac:dyDescent="0.2">
      <c r="B198" s="25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6"/>
      <c r="CP198" s="26"/>
      <c r="CQ198" s="26"/>
      <c r="CR198" s="27"/>
      <c r="CS198" s="22"/>
      <c r="CT198" s="22"/>
      <c r="CU198" s="22"/>
      <c r="CV198" s="22"/>
      <c r="CW198" s="22"/>
      <c r="CX198" s="22"/>
      <c r="CY198" s="22"/>
      <c r="CZ198" s="22"/>
      <c r="DA198" s="22"/>
      <c r="DB198" s="22"/>
      <c r="DC198" s="22"/>
      <c r="DD198" s="22"/>
      <c r="DE198" s="22"/>
      <c r="DF198" s="22"/>
      <c r="DG198" s="22"/>
      <c r="DH198" s="22"/>
      <c r="DI198" s="22"/>
      <c r="DJ198" s="22"/>
      <c r="DK198" s="22"/>
      <c r="DL198" s="22"/>
      <c r="DM198" s="22"/>
      <c r="DN198" s="22"/>
      <c r="DO198" s="22"/>
      <c r="DP198" s="22"/>
      <c r="DQ198" s="22"/>
      <c r="DR198" s="22"/>
      <c r="DS198" s="22"/>
      <c r="DT198" s="22"/>
      <c r="DU198" s="22"/>
      <c r="DV198" s="22"/>
      <c r="DW198" s="22"/>
      <c r="DX198" s="22"/>
      <c r="DY198" s="22"/>
      <c r="DZ198" s="22"/>
      <c r="EA198" s="22"/>
      <c r="EB198" s="22"/>
      <c r="EC198" s="26"/>
      <c r="ED198" s="26"/>
      <c r="EE198" s="26"/>
      <c r="EF198" s="27"/>
      <c r="EG198" s="3"/>
    </row>
    <row r="199" spans="2:137" s="17" customFormat="1" ht="11.25" customHeight="1" x14ac:dyDescent="0.2">
      <c r="B199" s="25"/>
      <c r="C199" s="21"/>
      <c r="D199" s="21"/>
      <c r="E199" s="21"/>
      <c r="F199" s="21"/>
      <c r="G199" s="21" t="s">
        <v>39</v>
      </c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 t="s">
        <v>9</v>
      </c>
      <c r="S199" s="21"/>
      <c r="T199" s="21"/>
      <c r="U199" s="21" t="str">
        <f>TEXT(노임단가!L5,"#,##0")</f>
        <v>109,819</v>
      </c>
      <c r="V199" s="21"/>
      <c r="W199" s="21"/>
      <c r="X199" s="21"/>
      <c r="Y199" s="21"/>
      <c r="Z199" s="21"/>
      <c r="AA199" s="21"/>
      <c r="AB199" s="21"/>
      <c r="AC199" s="21"/>
      <c r="AD199" s="21"/>
      <c r="AE199" s="21" t="s">
        <v>15</v>
      </c>
      <c r="AF199" s="21"/>
      <c r="AG199" s="21"/>
      <c r="AH199" s="21" t="str">
        <f>TEXT(0.3,"#,##0.#######")</f>
        <v>0.3</v>
      </c>
      <c r="AI199" s="21"/>
      <c r="AJ199" s="21"/>
      <c r="AK199" s="21"/>
      <c r="AL199" s="21" t="s">
        <v>38</v>
      </c>
      <c r="AM199" s="21"/>
      <c r="AN199" s="21"/>
      <c r="AO199" s="21" t="s">
        <v>12</v>
      </c>
      <c r="AP199" s="21"/>
      <c r="AQ199" s="21" t="str">
        <f>TEXT(10,"#,##0.#######")</f>
        <v>10.</v>
      </c>
      <c r="AR199" s="21"/>
      <c r="AS199" s="21" t="s">
        <v>43</v>
      </c>
      <c r="AT199" s="21"/>
      <c r="AU199" s="21"/>
      <c r="AV199" s="21" t="s">
        <v>11</v>
      </c>
      <c r="AW199" s="21"/>
      <c r="AX199" s="21" t="str">
        <f>TEXT(TRUNC(U199*AH199/AQ199,1),"#,##0.#######")</f>
        <v>3,294.5</v>
      </c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6"/>
      <c r="CP199" s="26"/>
      <c r="CQ199" s="26"/>
      <c r="CR199" s="27"/>
      <c r="CS199" s="22"/>
      <c r="CT199" s="22"/>
      <c r="CU199" s="22"/>
      <c r="CV199" s="22"/>
      <c r="CW199" s="22"/>
      <c r="CX199" s="22"/>
      <c r="CY199" s="22"/>
      <c r="CZ199" s="22"/>
      <c r="DA199" s="22"/>
      <c r="DB199" s="22"/>
      <c r="DC199" s="22"/>
      <c r="DD199" s="22"/>
      <c r="DE199" s="22"/>
      <c r="DF199" s="22"/>
      <c r="DG199" s="22"/>
      <c r="DH199" s="22"/>
      <c r="DI199" s="22"/>
      <c r="DJ199" s="22"/>
      <c r="DK199" s="22"/>
      <c r="DL199" s="22"/>
      <c r="DM199" s="22"/>
      <c r="DN199" s="22"/>
      <c r="DO199" s="22"/>
      <c r="DP199" s="22"/>
      <c r="DQ199" s="22"/>
      <c r="DR199" s="22"/>
      <c r="DS199" s="22"/>
      <c r="DT199" s="22"/>
      <c r="DU199" s="22"/>
      <c r="DV199" s="22"/>
      <c r="DW199" s="22"/>
      <c r="DX199" s="22"/>
      <c r="DY199" s="22"/>
      <c r="DZ199" s="22"/>
      <c r="EA199" s="22"/>
      <c r="EB199" s="22"/>
      <c r="EC199" s="26"/>
      <c r="ED199" s="26"/>
      <c r="EE199" s="26"/>
      <c r="EF199" s="27"/>
      <c r="EG199" s="3"/>
    </row>
    <row r="200" spans="2:137" s="17" customFormat="1" ht="11.25" customHeight="1" x14ac:dyDescent="0.2">
      <c r="B200" s="25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6"/>
      <c r="CP200" s="26"/>
      <c r="CQ200" s="26"/>
      <c r="CR200" s="27"/>
      <c r="CS200" s="22"/>
      <c r="CT200" s="22"/>
      <c r="CU200" s="22"/>
      <c r="CV200" s="22"/>
      <c r="CW200" s="22"/>
      <c r="CX200" s="22"/>
      <c r="CY200" s="22"/>
      <c r="CZ200" s="22"/>
      <c r="DA200" s="22"/>
      <c r="DB200" s="22"/>
      <c r="DC200" s="22"/>
      <c r="DD200" s="22"/>
      <c r="DE200" s="22"/>
      <c r="DF200" s="22"/>
      <c r="DG200" s="22"/>
      <c r="DH200" s="22"/>
      <c r="DI200" s="22"/>
      <c r="DJ200" s="22"/>
      <c r="DK200" s="22"/>
      <c r="DL200" s="22"/>
      <c r="DM200" s="22"/>
      <c r="DN200" s="22"/>
      <c r="DO200" s="22"/>
      <c r="DP200" s="22"/>
      <c r="DQ200" s="22"/>
      <c r="DR200" s="22"/>
      <c r="DS200" s="22"/>
      <c r="DT200" s="22"/>
      <c r="DU200" s="22"/>
      <c r="DV200" s="22"/>
      <c r="DW200" s="22"/>
      <c r="DX200" s="22"/>
      <c r="DY200" s="22"/>
      <c r="DZ200" s="22"/>
      <c r="EA200" s="22"/>
      <c r="EB200" s="22"/>
      <c r="EC200" s="26"/>
      <c r="ED200" s="26"/>
      <c r="EE200" s="26"/>
      <c r="EF200" s="27"/>
      <c r="EG200" s="3"/>
    </row>
    <row r="201" spans="2:137" s="17" customFormat="1" ht="11.25" customHeight="1" x14ac:dyDescent="0.2">
      <c r="B201" s="25"/>
      <c r="C201" s="21"/>
      <c r="D201" s="21"/>
      <c r="E201" s="21"/>
      <c r="F201" s="21"/>
      <c r="G201" s="21" t="s">
        <v>40</v>
      </c>
      <c r="H201" s="21"/>
      <c r="I201" s="21"/>
      <c r="J201" s="21"/>
      <c r="K201" s="21"/>
      <c r="L201" s="21"/>
      <c r="M201" s="21"/>
      <c r="N201" s="21"/>
      <c r="O201" s="21"/>
      <c r="P201" s="21" t="s">
        <v>9</v>
      </c>
      <c r="Q201" s="21"/>
      <c r="R201" s="21" t="str">
        <f>TEXT(TRUNC(AW197+AX199,1),"#,##0.#######")</f>
        <v>14,274.</v>
      </c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6"/>
      <c r="CP201" s="26"/>
      <c r="CQ201" s="26" t="str">
        <f>R201</f>
        <v>14,274.</v>
      </c>
      <c r="CR201" s="27"/>
      <c r="CS201" s="22"/>
      <c r="CT201" s="22"/>
      <c r="CU201" s="22"/>
      <c r="CV201" s="22"/>
      <c r="CW201" s="22"/>
      <c r="CX201" s="22"/>
      <c r="CY201" s="22"/>
      <c r="CZ201" s="22"/>
      <c r="DA201" s="22"/>
      <c r="DB201" s="22"/>
      <c r="DC201" s="22"/>
      <c r="DD201" s="22"/>
      <c r="DE201" s="22"/>
      <c r="DF201" s="22"/>
      <c r="DG201" s="22"/>
      <c r="DH201" s="22"/>
      <c r="DI201" s="22"/>
      <c r="DJ201" s="22"/>
      <c r="DK201" s="22"/>
      <c r="DL201" s="22"/>
      <c r="DM201" s="22"/>
      <c r="DN201" s="22"/>
      <c r="DO201" s="22"/>
      <c r="DP201" s="22"/>
      <c r="DQ201" s="22"/>
      <c r="DR201" s="22"/>
      <c r="DS201" s="22"/>
      <c r="DT201" s="22"/>
      <c r="DU201" s="22"/>
      <c r="DV201" s="22"/>
      <c r="DW201" s="22"/>
      <c r="DX201" s="22"/>
      <c r="DY201" s="22"/>
      <c r="DZ201" s="22"/>
      <c r="EA201" s="22"/>
      <c r="EB201" s="22"/>
      <c r="EC201" s="26"/>
      <c r="ED201" s="26"/>
      <c r="EE201" s="26" t="str">
        <f>R201</f>
        <v>14,274.</v>
      </c>
      <c r="EF201" s="27"/>
      <c r="EG201" s="3"/>
    </row>
    <row r="202" spans="2:137" s="17" customFormat="1" ht="11.25" customHeight="1" x14ac:dyDescent="0.2">
      <c r="B202" s="25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6"/>
      <c r="CP202" s="26"/>
      <c r="CQ202" s="26"/>
      <c r="CR202" s="27"/>
      <c r="CS202" s="22"/>
      <c r="CT202" s="22"/>
      <c r="CU202" s="22"/>
      <c r="CV202" s="22"/>
      <c r="CW202" s="22"/>
      <c r="CX202" s="22"/>
      <c r="CY202" s="22"/>
      <c r="CZ202" s="22"/>
      <c r="DA202" s="22"/>
      <c r="DB202" s="22"/>
      <c r="DC202" s="22"/>
      <c r="DD202" s="22"/>
      <c r="DE202" s="22"/>
      <c r="DF202" s="22"/>
      <c r="DG202" s="22"/>
      <c r="DH202" s="22"/>
      <c r="DI202" s="22"/>
      <c r="DJ202" s="22"/>
      <c r="DK202" s="22"/>
      <c r="DL202" s="22"/>
      <c r="DM202" s="22"/>
      <c r="DN202" s="22"/>
      <c r="DO202" s="22"/>
      <c r="DP202" s="22"/>
      <c r="DQ202" s="22"/>
      <c r="DR202" s="22"/>
      <c r="DS202" s="22"/>
      <c r="DT202" s="22"/>
      <c r="DU202" s="22"/>
      <c r="DV202" s="22"/>
      <c r="DW202" s="22"/>
      <c r="DX202" s="22"/>
      <c r="DY202" s="22"/>
      <c r="DZ202" s="22"/>
      <c r="EA202" s="22"/>
      <c r="EB202" s="22"/>
      <c r="EC202" s="26"/>
      <c r="ED202" s="26"/>
      <c r="EE202" s="26"/>
      <c r="EF202" s="27"/>
      <c r="EG202" s="3"/>
    </row>
    <row r="203" spans="2:137" s="17" customFormat="1" ht="11.25" customHeight="1" x14ac:dyDescent="0.2">
      <c r="B203" s="25"/>
      <c r="C203" s="21"/>
      <c r="D203" s="21"/>
      <c r="E203" s="21" t="s">
        <v>41</v>
      </c>
      <c r="F203" s="21"/>
      <c r="G203" s="21" t="s">
        <v>37</v>
      </c>
      <c r="H203" s="21"/>
      <c r="I203" s="21" t="s">
        <v>7</v>
      </c>
      <c r="J203" s="21"/>
      <c r="K203" s="21"/>
      <c r="L203" s="21" t="s">
        <v>8</v>
      </c>
      <c r="M203" s="21"/>
      <c r="N203" s="21"/>
      <c r="O203" s="21" t="s">
        <v>9</v>
      </c>
      <c r="P203" s="21"/>
      <c r="Q203" s="21" t="s">
        <v>10</v>
      </c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 t="s">
        <v>54</v>
      </c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6"/>
      <c r="CP203" s="26"/>
      <c r="CQ203" s="26"/>
      <c r="CR203" s="27"/>
      <c r="CS203" s="22"/>
      <c r="CT203" s="22"/>
      <c r="CU203" s="22"/>
      <c r="CV203" s="22"/>
      <c r="CW203" s="22"/>
      <c r="CX203" s="22"/>
      <c r="CY203" s="22"/>
      <c r="CZ203" s="22"/>
      <c r="DA203" s="22"/>
      <c r="DB203" s="22"/>
      <c r="DC203" s="22"/>
      <c r="DD203" s="22"/>
      <c r="DE203" s="22"/>
      <c r="DF203" s="22"/>
      <c r="DG203" s="22"/>
      <c r="DH203" s="22"/>
      <c r="DI203" s="22"/>
      <c r="DJ203" s="22"/>
      <c r="DK203" s="22"/>
      <c r="DL203" s="22"/>
      <c r="DM203" s="22"/>
      <c r="DN203" s="22"/>
      <c r="DO203" s="22"/>
      <c r="DP203" s="22"/>
      <c r="DQ203" s="22"/>
      <c r="DR203" s="22"/>
      <c r="DS203" s="22"/>
      <c r="DT203" s="22"/>
      <c r="DU203" s="22"/>
      <c r="DV203" s="22"/>
      <c r="DW203" s="22"/>
      <c r="DX203" s="22"/>
      <c r="DY203" s="22"/>
      <c r="DZ203" s="22"/>
      <c r="EA203" s="22"/>
      <c r="EB203" s="22"/>
      <c r="EC203" s="26"/>
      <c r="ED203" s="26"/>
      <c r="EE203" s="26"/>
      <c r="EF203" s="27"/>
      <c r="EG203" s="3"/>
    </row>
    <row r="204" spans="2:137" s="17" customFormat="1" ht="11.25" customHeight="1" x14ac:dyDescent="0.2">
      <c r="B204" s="25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6"/>
      <c r="CP204" s="26"/>
      <c r="CQ204" s="26"/>
      <c r="CR204" s="27"/>
      <c r="CS204" s="22"/>
      <c r="CT204" s="22"/>
      <c r="CU204" s="22"/>
      <c r="CV204" s="22"/>
      <c r="CW204" s="22"/>
      <c r="CX204" s="22"/>
      <c r="CY204" s="22"/>
      <c r="CZ204" s="22"/>
      <c r="DA204" s="22"/>
      <c r="DB204" s="22"/>
      <c r="DC204" s="22"/>
      <c r="DD204" s="22"/>
      <c r="DE204" s="22"/>
      <c r="DF204" s="22"/>
      <c r="DG204" s="22"/>
      <c r="DH204" s="22"/>
      <c r="DI204" s="22"/>
      <c r="DJ204" s="22"/>
      <c r="DK204" s="22"/>
      <c r="DL204" s="22"/>
      <c r="DM204" s="22"/>
      <c r="DN204" s="22"/>
      <c r="DO204" s="22"/>
      <c r="DP204" s="22"/>
      <c r="DQ204" s="22"/>
      <c r="DR204" s="22"/>
      <c r="DS204" s="22"/>
      <c r="DT204" s="22"/>
      <c r="DU204" s="22"/>
      <c r="DV204" s="22"/>
      <c r="DW204" s="22"/>
      <c r="DX204" s="22"/>
      <c r="DY204" s="22"/>
      <c r="DZ204" s="22"/>
      <c r="EA204" s="22"/>
      <c r="EB204" s="22"/>
      <c r="EC204" s="26"/>
      <c r="ED204" s="26"/>
      <c r="EE204" s="26"/>
      <c r="EF204" s="27"/>
      <c r="EG204" s="3"/>
    </row>
    <row r="205" spans="2:137" s="17" customFormat="1" ht="11.25" customHeight="1" x14ac:dyDescent="0.2">
      <c r="B205" s="25"/>
      <c r="C205" s="21"/>
      <c r="D205" s="21"/>
      <c r="E205" s="21"/>
      <c r="F205" s="21"/>
      <c r="G205" s="21" t="s">
        <v>16</v>
      </c>
      <c r="H205" s="21"/>
      <c r="I205" s="21" t="s">
        <v>11</v>
      </c>
      <c r="J205" s="21"/>
      <c r="K205" s="21" t="str">
        <f>TEXT(1.54,"#,##0.#######")</f>
        <v>1.54</v>
      </c>
      <c r="L205" s="21"/>
      <c r="M205" s="21"/>
      <c r="N205" s="21"/>
      <c r="O205" s="21" t="s">
        <v>18</v>
      </c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6"/>
      <c r="CP205" s="26"/>
      <c r="CQ205" s="26"/>
      <c r="CR205" s="27"/>
      <c r="CS205" s="22"/>
      <c r="CT205" s="22"/>
      <c r="CU205" s="22"/>
      <c r="CV205" s="22"/>
      <c r="CW205" s="22"/>
      <c r="CX205" s="22"/>
      <c r="CY205" s="22"/>
      <c r="CZ205" s="22"/>
      <c r="DA205" s="22"/>
      <c r="DB205" s="22"/>
      <c r="DC205" s="22"/>
      <c r="DD205" s="22"/>
      <c r="DE205" s="22"/>
      <c r="DF205" s="22"/>
      <c r="DG205" s="22"/>
      <c r="DH205" s="22"/>
      <c r="DI205" s="22"/>
      <c r="DJ205" s="22"/>
      <c r="DK205" s="22"/>
      <c r="DL205" s="22"/>
      <c r="DM205" s="22"/>
      <c r="DN205" s="22"/>
      <c r="DO205" s="22"/>
      <c r="DP205" s="22"/>
      <c r="DQ205" s="22"/>
      <c r="DR205" s="22"/>
      <c r="DS205" s="22"/>
      <c r="DT205" s="22"/>
      <c r="DU205" s="22"/>
      <c r="DV205" s="22"/>
      <c r="DW205" s="22"/>
      <c r="DX205" s="22"/>
      <c r="DY205" s="22"/>
      <c r="DZ205" s="22"/>
      <c r="EA205" s="22"/>
      <c r="EB205" s="22"/>
      <c r="EC205" s="26"/>
      <c r="ED205" s="26"/>
      <c r="EE205" s="26"/>
      <c r="EF205" s="27"/>
      <c r="EG205" s="3"/>
    </row>
    <row r="206" spans="2:137" s="17" customFormat="1" ht="11.25" customHeight="1" x14ac:dyDescent="0.2">
      <c r="B206" s="25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6"/>
      <c r="CP206" s="26"/>
      <c r="CQ206" s="26"/>
      <c r="CR206" s="27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"/>
      <c r="DD206" s="22"/>
      <c r="DE206" s="22"/>
      <c r="DF206" s="22"/>
      <c r="DG206" s="22"/>
      <c r="DH206" s="22"/>
      <c r="DI206" s="22"/>
      <c r="DJ206" s="22"/>
      <c r="DK206" s="22"/>
      <c r="DL206" s="22"/>
      <c r="DM206" s="22"/>
      <c r="DN206" s="22"/>
      <c r="DO206" s="22"/>
      <c r="DP206" s="22"/>
      <c r="DQ206" s="22"/>
      <c r="DR206" s="22"/>
      <c r="DS206" s="22"/>
      <c r="DT206" s="22"/>
      <c r="DU206" s="22"/>
      <c r="DV206" s="22"/>
      <c r="DW206" s="22"/>
      <c r="DX206" s="22"/>
      <c r="DY206" s="22"/>
      <c r="DZ206" s="22"/>
      <c r="EA206" s="22"/>
      <c r="EB206" s="22"/>
      <c r="EC206" s="26"/>
      <c r="ED206" s="26"/>
      <c r="EE206" s="26"/>
      <c r="EF206" s="27"/>
      <c r="EG206" s="3"/>
    </row>
    <row r="207" spans="2:137" s="17" customFormat="1" ht="11.25" customHeight="1" x14ac:dyDescent="0.2">
      <c r="B207" s="25"/>
      <c r="C207" s="21"/>
      <c r="D207" s="21"/>
      <c r="E207" s="21"/>
      <c r="F207" s="21"/>
      <c r="G207" s="21" t="s">
        <v>3</v>
      </c>
      <c r="H207" s="21"/>
      <c r="I207" s="21"/>
      <c r="J207" s="21"/>
      <c r="K207" s="21"/>
      <c r="L207" s="21"/>
      <c r="M207" s="21"/>
      <c r="N207" s="21" t="s">
        <v>9</v>
      </c>
      <c r="O207" s="21"/>
      <c r="P207" s="21" t="str">
        <f>TEXT(기계경비총괄표!H4,"#,##0")</f>
        <v>33,754</v>
      </c>
      <c r="Q207" s="21"/>
      <c r="R207" s="21"/>
      <c r="S207" s="21"/>
      <c r="T207" s="21"/>
      <c r="U207" s="21"/>
      <c r="V207" s="21"/>
      <c r="W207" s="21"/>
      <c r="X207" s="21"/>
      <c r="Y207" s="21" t="s">
        <v>15</v>
      </c>
      <c r="Z207" s="21"/>
      <c r="AA207" s="21"/>
      <c r="AB207" s="21" t="str">
        <f>TEXT(K205,"#,##0.#######")</f>
        <v>1.54</v>
      </c>
      <c r="AC207" s="21"/>
      <c r="AD207" s="21"/>
      <c r="AE207" s="21"/>
      <c r="AF207" s="21"/>
      <c r="AG207" s="21"/>
      <c r="AH207" s="21"/>
      <c r="AI207" s="21" t="s">
        <v>12</v>
      </c>
      <c r="AJ207" s="21"/>
      <c r="AK207" s="21" t="str">
        <f>TEXT(10,"#,##0.#######")</f>
        <v>10.</v>
      </c>
      <c r="AL207" s="21"/>
      <c r="AM207" s="21" t="s">
        <v>43</v>
      </c>
      <c r="AN207" s="21"/>
      <c r="AO207" s="21"/>
      <c r="AP207" s="21" t="s">
        <v>11</v>
      </c>
      <c r="AQ207" s="21"/>
      <c r="AR207" s="21" t="str">
        <f>TEXT(TRUNC(P207*K205/AK207,1),"#,##0.#")</f>
        <v>5,198.1</v>
      </c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6"/>
      <c r="CP207" s="26"/>
      <c r="CQ207" s="26"/>
      <c r="CR207" s="27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  <c r="DG207" s="22"/>
      <c r="DH207" s="22"/>
      <c r="DI207" s="22"/>
      <c r="DJ207" s="22"/>
      <c r="DK207" s="22"/>
      <c r="DL207" s="22"/>
      <c r="DM207" s="22"/>
      <c r="DN207" s="22"/>
      <c r="DO207" s="22"/>
      <c r="DP207" s="22"/>
      <c r="DQ207" s="22"/>
      <c r="DR207" s="22"/>
      <c r="DS207" s="22"/>
      <c r="DT207" s="22"/>
      <c r="DU207" s="22"/>
      <c r="DV207" s="22"/>
      <c r="DW207" s="22"/>
      <c r="DX207" s="22"/>
      <c r="DY207" s="22"/>
      <c r="DZ207" s="22"/>
      <c r="EA207" s="22"/>
      <c r="EB207" s="22"/>
      <c r="EC207" s="26"/>
      <c r="ED207" s="26"/>
      <c r="EE207" s="26"/>
      <c r="EF207" s="27"/>
      <c r="EG207" s="3"/>
    </row>
    <row r="208" spans="2:137" s="17" customFormat="1" ht="11.25" customHeight="1" x14ac:dyDescent="0.2">
      <c r="B208" s="25"/>
      <c r="C208" s="21"/>
      <c r="D208" s="21"/>
      <c r="E208" s="21"/>
      <c r="F208" s="21"/>
      <c r="G208" s="21" t="s">
        <v>4</v>
      </c>
      <c r="H208" s="21"/>
      <c r="I208" s="21"/>
      <c r="J208" s="21"/>
      <c r="K208" s="21"/>
      <c r="L208" s="21"/>
      <c r="M208" s="21"/>
      <c r="N208" s="21" t="s">
        <v>9</v>
      </c>
      <c r="O208" s="21"/>
      <c r="P208" s="21"/>
      <c r="Q208" s="21" t="str">
        <f>TEXT(기계경비총괄표!G4,"#,##0")</f>
        <v>7,774</v>
      </c>
      <c r="R208" s="21"/>
      <c r="S208" s="21"/>
      <c r="T208" s="21"/>
      <c r="U208" s="21"/>
      <c r="V208" s="21"/>
      <c r="W208" s="21"/>
      <c r="X208" s="21"/>
      <c r="Y208" s="21" t="s">
        <v>15</v>
      </c>
      <c r="Z208" s="21"/>
      <c r="AA208" s="21"/>
      <c r="AB208" s="21" t="str">
        <f>TEXT(K205,"#,##0.#######")</f>
        <v>1.54</v>
      </c>
      <c r="AC208" s="21"/>
      <c r="AD208" s="21"/>
      <c r="AE208" s="21"/>
      <c r="AF208" s="21"/>
      <c r="AG208" s="21"/>
      <c r="AH208" s="21"/>
      <c r="AI208" s="21" t="s">
        <v>12</v>
      </c>
      <c r="AJ208" s="21"/>
      <c r="AK208" s="21" t="str">
        <f>TEXT(10,"#,##0.#######")</f>
        <v>10.</v>
      </c>
      <c r="AL208" s="21"/>
      <c r="AM208" s="21" t="s">
        <v>43</v>
      </c>
      <c r="AN208" s="21"/>
      <c r="AO208" s="21"/>
      <c r="AP208" s="21" t="s">
        <v>11</v>
      </c>
      <c r="AQ208" s="21"/>
      <c r="AR208" s="21" t="str">
        <f>TEXT(TRUNC(Q208*K205/AK208,1),"#,##0.#")</f>
        <v>1,197.1</v>
      </c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6"/>
      <c r="CP208" s="26"/>
      <c r="CQ208" s="26"/>
      <c r="CR208" s="27"/>
      <c r="CS208" s="22"/>
      <c r="CT208" s="22"/>
      <c r="CU208" s="22"/>
      <c r="CV208" s="22"/>
      <c r="CW208" s="22"/>
      <c r="CX208" s="22"/>
      <c r="CY208" s="22"/>
      <c r="CZ208" s="22"/>
      <c r="DA208" s="22"/>
      <c r="DB208" s="22"/>
      <c r="DC208" s="22"/>
      <c r="DD208" s="22"/>
      <c r="DE208" s="22"/>
      <c r="DF208" s="22"/>
      <c r="DG208" s="22"/>
      <c r="DH208" s="22"/>
      <c r="DI208" s="22"/>
      <c r="DJ208" s="22"/>
      <c r="DK208" s="22"/>
      <c r="DL208" s="22"/>
      <c r="DM208" s="22"/>
      <c r="DN208" s="22"/>
      <c r="DO208" s="22"/>
      <c r="DP208" s="22"/>
      <c r="DQ208" s="22"/>
      <c r="DR208" s="22"/>
      <c r="DS208" s="22"/>
      <c r="DT208" s="22"/>
      <c r="DU208" s="22"/>
      <c r="DV208" s="22"/>
      <c r="DW208" s="22"/>
      <c r="DX208" s="22"/>
      <c r="DY208" s="22"/>
      <c r="DZ208" s="22"/>
      <c r="EA208" s="22"/>
      <c r="EB208" s="22"/>
      <c r="EC208" s="26"/>
      <c r="ED208" s="26"/>
      <c r="EE208" s="26"/>
      <c r="EF208" s="27"/>
      <c r="EG208" s="3"/>
    </row>
    <row r="209" spans="2:137" s="17" customFormat="1" ht="11.25" customHeight="1" x14ac:dyDescent="0.2">
      <c r="B209" s="25"/>
      <c r="C209" s="21"/>
      <c r="D209" s="21"/>
      <c r="E209" s="21"/>
      <c r="F209" s="21"/>
      <c r="G209" s="21" t="s">
        <v>19</v>
      </c>
      <c r="H209" s="21"/>
      <c r="I209" s="21"/>
      <c r="J209" s="21"/>
      <c r="K209" s="21" t="s">
        <v>20</v>
      </c>
      <c r="L209" s="21"/>
      <c r="M209" s="21"/>
      <c r="N209" s="21" t="s">
        <v>9</v>
      </c>
      <c r="O209" s="21"/>
      <c r="P209" s="21" t="str">
        <f>TEXT(기계경비총괄표!I4,"#,##0")</f>
        <v>11,948</v>
      </c>
      <c r="Q209" s="21"/>
      <c r="R209" s="21"/>
      <c r="S209" s="21"/>
      <c r="T209" s="21"/>
      <c r="U209" s="21"/>
      <c r="V209" s="21"/>
      <c r="W209" s="21"/>
      <c r="X209" s="21"/>
      <c r="Y209" s="21" t="s">
        <v>15</v>
      </c>
      <c r="Z209" s="21"/>
      <c r="AA209" s="21"/>
      <c r="AB209" s="21" t="str">
        <f>TEXT(K205,"#,##0.#######")</f>
        <v>1.54</v>
      </c>
      <c r="AC209" s="21"/>
      <c r="AD209" s="21"/>
      <c r="AE209" s="21"/>
      <c r="AF209" s="21"/>
      <c r="AG209" s="21"/>
      <c r="AH209" s="21"/>
      <c r="AI209" s="21" t="s">
        <v>12</v>
      </c>
      <c r="AJ209" s="21"/>
      <c r="AK209" s="21" t="str">
        <f>TEXT(10,"#,##0.#######")</f>
        <v>10.</v>
      </c>
      <c r="AL209" s="21"/>
      <c r="AM209" s="21" t="s">
        <v>43</v>
      </c>
      <c r="AN209" s="21"/>
      <c r="AO209" s="21"/>
      <c r="AP209" s="21" t="s">
        <v>11</v>
      </c>
      <c r="AQ209" s="21"/>
      <c r="AR209" s="21" t="str">
        <f>TEXT(TRUNC(P209*K205/AK209,1),"#,##0.#")</f>
        <v>1,839.9</v>
      </c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6"/>
      <c r="CP209" s="26"/>
      <c r="CQ209" s="26"/>
      <c r="CR209" s="27"/>
      <c r="CS209" s="22"/>
      <c r="CT209" s="22"/>
      <c r="CU209" s="22"/>
      <c r="CV209" s="22"/>
      <c r="CW209" s="22"/>
      <c r="CX209" s="22"/>
      <c r="CY209" s="22"/>
      <c r="CZ209" s="22"/>
      <c r="DA209" s="22"/>
      <c r="DB209" s="22"/>
      <c r="DC209" s="22"/>
      <c r="DD209" s="22"/>
      <c r="DE209" s="22"/>
      <c r="DF209" s="22"/>
      <c r="DG209" s="22"/>
      <c r="DH209" s="22"/>
      <c r="DI209" s="22"/>
      <c r="DJ209" s="22"/>
      <c r="DK209" s="22"/>
      <c r="DL209" s="22"/>
      <c r="DM209" s="22"/>
      <c r="DN209" s="22"/>
      <c r="DO209" s="22"/>
      <c r="DP209" s="22"/>
      <c r="DQ209" s="22"/>
      <c r="DR209" s="22"/>
      <c r="DS209" s="22"/>
      <c r="DT209" s="22"/>
      <c r="DU209" s="22"/>
      <c r="DV209" s="22"/>
      <c r="DW209" s="22"/>
      <c r="DX209" s="22"/>
      <c r="DY209" s="22"/>
      <c r="DZ209" s="22"/>
      <c r="EA209" s="22"/>
      <c r="EB209" s="22"/>
      <c r="EC209" s="26"/>
      <c r="ED209" s="26"/>
      <c r="EE209" s="26"/>
      <c r="EF209" s="27"/>
      <c r="EG209" s="3"/>
    </row>
    <row r="210" spans="2:137" s="17" customFormat="1" ht="11.25" customHeight="1" x14ac:dyDescent="0.2">
      <c r="B210" s="25"/>
      <c r="C210" s="21"/>
      <c r="D210" s="21"/>
      <c r="E210" s="21"/>
      <c r="F210" s="21"/>
      <c r="G210" s="21" t="s">
        <v>21</v>
      </c>
      <c r="H210" s="21"/>
      <c r="I210" s="21"/>
      <c r="J210" s="21"/>
      <c r="K210" s="21" t="s">
        <v>8</v>
      </c>
      <c r="L210" s="21"/>
      <c r="M210" s="21"/>
      <c r="N210" s="21" t="s">
        <v>9</v>
      </c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 t="str">
        <f>TEXT(AR207+AR208+AR209,"#,##0.#######")</f>
        <v>8,235.1</v>
      </c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6">
        <f>CQ210+CP210+CR210</f>
        <v>8235.1</v>
      </c>
      <c r="CP210" s="26" t="str">
        <f>TEXT(AR208,"#,###.0")</f>
        <v>1,197.1</v>
      </c>
      <c r="CQ210" s="26" t="str">
        <f>TEXT(AR207,"#,###.0")</f>
        <v>5,198.1</v>
      </c>
      <c r="CR210" s="27" t="str">
        <f>TEXT(AR209,"#,###.0")</f>
        <v>1,839.9</v>
      </c>
      <c r="CS210" s="22"/>
      <c r="CT210" s="22"/>
      <c r="CU210" s="22"/>
      <c r="CV210" s="22"/>
      <c r="CW210" s="22"/>
      <c r="CX210" s="22"/>
      <c r="CY210" s="22"/>
      <c r="CZ210" s="22"/>
      <c r="DA210" s="22"/>
      <c r="DB210" s="22"/>
      <c r="DC210" s="22"/>
      <c r="DD210" s="22"/>
      <c r="DE210" s="22"/>
      <c r="DF210" s="22"/>
      <c r="DG210" s="22"/>
      <c r="DH210" s="22"/>
      <c r="DI210" s="22"/>
      <c r="DJ210" s="22"/>
      <c r="DK210" s="22"/>
      <c r="DL210" s="22"/>
      <c r="DM210" s="22"/>
      <c r="DN210" s="22"/>
      <c r="DO210" s="22"/>
      <c r="DP210" s="22"/>
      <c r="DQ210" s="22"/>
      <c r="DR210" s="22"/>
      <c r="DS210" s="22"/>
      <c r="DT210" s="22"/>
      <c r="DU210" s="22"/>
      <c r="DV210" s="22"/>
      <c r="DW210" s="22"/>
      <c r="DX210" s="22"/>
      <c r="DY210" s="22"/>
      <c r="DZ210" s="22"/>
      <c r="EA210" s="22"/>
      <c r="EB210" s="22"/>
      <c r="EC210" s="26">
        <f>EE210+ED210+EF210</f>
        <v>8235.1</v>
      </c>
      <c r="ED210" s="26" t="str">
        <f>TEXT(AR208,"#,###.0")</f>
        <v>1,197.1</v>
      </c>
      <c r="EE210" s="26" t="str">
        <f>TEXT(AR207,"#,###.0")</f>
        <v>5,198.1</v>
      </c>
      <c r="EF210" s="27" t="str">
        <f>TEXT(AR209,"#,###.0")</f>
        <v>1,839.9</v>
      </c>
      <c r="EG210" s="3"/>
    </row>
    <row r="211" spans="2:137" s="17" customFormat="1" ht="11.25" customHeight="1" x14ac:dyDescent="0.2">
      <c r="B211" s="25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6"/>
      <c r="CP211" s="26"/>
      <c r="CQ211" s="26"/>
      <c r="CR211" s="27"/>
      <c r="CS211" s="22"/>
      <c r="CT211" s="22"/>
      <c r="CU211" s="22"/>
      <c r="CV211" s="22"/>
      <c r="CW211" s="22"/>
      <c r="CX211" s="22"/>
      <c r="CY211" s="22"/>
      <c r="CZ211" s="22"/>
      <c r="DA211" s="22"/>
      <c r="DB211" s="22"/>
      <c r="DC211" s="22"/>
      <c r="DD211" s="22"/>
      <c r="DE211" s="22"/>
      <c r="DF211" s="22"/>
      <c r="DG211" s="22"/>
      <c r="DH211" s="22"/>
      <c r="DI211" s="22"/>
      <c r="DJ211" s="22"/>
      <c r="DK211" s="22"/>
      <c r="DL211" s="22"/>
      <c r="DM211" s="22"/>
      <c r="DN211" s="22"/>
      <c r="DO211" s="22"/>
      <c r="DP211" s="22"/>
      <c r="DQ211" s="22"/>
      <c r="DR211" s="22"/>
      <c r="DS211" s="22"/>
      <c r="DT211" s="22"/>
      <c r="DU211" s="22"/>
      <c r="DV211" s="22"/>
      <c r="DW211" s="22"/>
      <c r="DX211" s="22"/>
      <c r="DY211" s="22"/>
      <c r="DZ211" s="22"/>
      <c r="EA211" s="22"/>
      <c r="EB211" s="22"/>
      <c r="EC211" s="26"/>
      <c r="ED211" s="26"/>
      <c r="EE211" s="26"/>
      <c r="EF211" s="27"/>
      <c r="EG211" s="3"/>
    </row>
    <row r="212" spans="2:137" s="17" customFormat="1" ht="11.25" customHeight="1" x14ac:dyDescent="0.2">
      <c r="B212" s="25"/>
      <c r="C212" s="21"/>
      <c r="D212" s="21"/>
      <c r="E212" s="21" t="s">
        <v>35</v>
      </c>
      <c r="F212" s="21"/>
      <c r="G212" s="21" t="s">
        <v>37</v>
      </c>
      <c r="H212" s="21"/>
      <c r="I212" s="21" t="s">
        <v>21</v>
      </c>
      <c r="J212" s="21"/>
      <c r="K212" s="21"/>
      <c r="L212" s="21"/>
      <c r="M212" s="21" t="s">
        <v>8</v>
      </c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6"/>
      <c r="CP212" s="26"/>
      <c r="CQ212" s="26"/>
      <c r="CR212" s="27"/>
      <c r="CS212" s="22"/>
      <c r="CT212" s="22"/>
      <c r="CU212" s="22"/>
      <c r="CV212" s="22"/>
      <c r="CW212" s="22"/>
      <c r="CX212" s="22"/>
      <c r="CY212" s="22"/>
      <c r="CZ212" s="22"/>
      <c r="DA212" s="22"/>
      <c r="DB212" s="22"/>
      <c r="DC212" s="22"/>
      <c r="DD212" s="22"/>
      <c r="DE212" s="22"/>
      <c r="DF212" s="22"/>
      <c r="DG212" s="22"/>
      <c r="DH212" s="22"/>
      <c r="DI212" s="22"/>
      <c r="DJ212" s="22"/>
      <c r="DK212" s="22"/>
      <c r="DL212" s="22"/>
      <c r="DM212" s="22"/>
      <c r="DN212" s="22"/>
      <c r="DO212" s="22"/>
      <c r="DP212" s="22"/>
      <c r="DQ212" s="22"/>
      <c r="DR212" s="22"/>
      <c r="DS212" s="22"/>
      <c r="DT212" s="22"/>
      <c r="DU212" s="22"/>
      <c r="DV212" s="22"/>
      <c r="DW212" s="22"/>
      <c r="DX212" s="22"/>
      <c r="DY212" s="22"/>
      <c r="DZ212" s="22"/>
      <c r="EA212" s="22"/>
      <c r="EB212" s="22"/>
      <c r="EC212" s="26"/>
      <c r="ED212" s="26"/>
      <c r="EE212" s="26"/>
      <c r="EF212" s="27"/>
      <c r="EG212" s="3"/>
    </row>
    <row r="213" spans="2:137" s="17" customFormat="1" ht="11.25" customHeight="1" x14ac:dyDescent="0.2">
      <c r="B213" s="25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6"/>
      <c r="CP213" s="26"/>
      <c r="CQ213" s="26"/>
      <c r="CR213" s="27"/>
      <c r="CS213" s="22"/>
      <c r="CT213" s="22"/>
      <c r="CU213" s="22"/>
      <c r="CV213" s="22"/>
      <c r="CW213" s="22"/>
      <c r="CX213" s="22"/>
      <c r="CY213" s="22"/>
      <c r="CZ213" s="22"/>
      <c r="DA213" s="22"/>
      <c r="DB213" s="22"/>
      <c r="DC213" s="22"/>
      <c r="DD213" s="22"/>
      <c r="DE213" s="22"/>
      <c r="DF213" s="22"/>
      <c r="DG213" s="22"/>
      <c r="DH213" s="22"/>
      <c r="DI213" s="22"/>
      <c r="DJ213" s="22"/>
      <c r="DK213" s="22"/>
      <c r="DL213" s="22"/>
      <c r="DM213" s="22"/>
      <c r="DN213" s="22"/>
      <c r="DO213" s="22"/>
      <c r="DP213" s="22"/>
      <c r="DQ213" s="22"/>
      <c r="DR213" s="22"/>
      <c r="DS213" s="22"/>
      <c r="DT213" s="22"/>
      <c r="DU213" s="22"/>
      <c r="DV213" s="22"/>
      <c r="DW213" s="22"/>
      <c r="DX213" s="22"/>
      <c r="DY213" s="22"/>
      <c r="DZ213" s="22"/>
      <c r="EA213" s="22"/>
      <c r="EB213" s="22"/>
      <c r="EC213" s="26"/>
      <c r="ED213" s="26"/>
      <c r="EE213" s="26"/>
      <c r="EF213" s="27"/>
      <c r="EG213" s="3"/>
    </row>
    <row r="214" spans="2:137" s="17" customFormat="1" ht="11.25" customHeight="1" x14ac:dyDescent="0.2">
      <c r="B214" s="25"/>
      <c r="C214" s="21"/>
      <c r="D214" s="21"/>
      <c r="E214" s="21"/>
      <c r="F214" s="21"/>
      <c r="G214" s="21"/>
      <c r="H214" s="21" t="s">
        <v>3</v>
      </c>
      <c r="I214" s="21"/>
      <c r="J214" s="21"/>
      <c r="K214" s="21"/>
      <c r="L214" s="21"/>
      <c r="M214" s="21"/>
      <c r="N214" s="21"/>
      <c r="O214" s="21" t="s">
        <v>9</v>
      </c>
      <c r="P214" s="21"/>
      <c r="Q214" s="21" t="str">
        <f>TEXT(EE201,"#,###.##")</f>
        <v>14,274.</v>
      </c>
      <c r="R214" s="21"/>
      <c r="S214" s="21"/>
      <c r="T214" s="21"/>
      <c r="U214" s="21"/>
      <c r="V214" s="21"/>
      <c r="W214" s="21"/>
      <c r="X214" s="21" t="s">
        <v>26</v>
      </c>
      <c r="Y214" s="21"/>
      <c r="Z214" s="21" t="str">
        <f>TEXT(EE210,"#,###.##")</f>
        <v>5,198.1</v>
      </c>
      <c r="AA214" s="21"/>
      <c r="AB214" s="21"/>
      <c r="AC214" s="21"/>
      <c r="AD214" s="21"/>
      <c r="AE214" s="21"/>
      <c r="AF214" s="21"/>
      <c r="AG214" s="21"/>
      <c r="AH214" s="21" t="s">
        <v>11</v>
      </c>
      <c r="AI214" s="21"/>
      <c r="AJ214" s="21"/>
      <c r="AK214" s="21" t="str">
        <f>TEXT(TRUNC(EE201+EE210,1),"#,##0.#")</f>
        <v>19,472.1</v>
      </c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6"/>
      <c r="CP214" s="26"/>
      <c r="CQ214" s="26"/>
      <c r="CR214" s="27"/>
      <c r="CS214" s="22"/>
      <c r="CT214" s="22"/>
      <c r="CU214" s="22"/>
      <c r="CV214" s="22"/>
      <c r="CW214" s="22"/>
      <c r="CX214" s="22"/>
      <c r="CY214" s="22"/>
      <c r="CZ214" s="22"/>
      <c r="DA214" s="22"/>
      <c r="DB214" s="22"/>
      <c r="DC214" s="22"/>
      <c r="DD214" s="22"/>
      <c r="DE214" s="22"/>
      <c r="DF214" s="22"/>
      <c r="DG214" s="22"/>
      <c r="DH214" s="22"/>
      <c r="DI214" s="22"/>
      <c r="DJ214" s="22"/>
      <c r="DK214" s="22"/>
      <c r="DL214" s="22"/>
      <c r="DM214" s="22"/>
      <c r="DN214" s="22"/>
      <c r="DO214" s="22"/>
      <c r="DP214" s="22"/>
      <c r="DQ214" s="22"/>
      <c r="DR214" s="22"/>
      <c r="DS214" s="22"/>
      <c r="DT214" s="22"/>
      <c r="DU214" s="22"/>
      <c r="DV214" s="22"/>
      <c r="DW214" s="22"/>
      <c r="DX214" s="22"/>
      <c r="DY214" s="22"/>
      <c r="DZ214" s="22"/>
      <c r="EA214" s="22"/>
      <c r="EB214" s="22"/>
      <c r="EC214" s="26"/>
      <c r="ED214" s="26"/>
      <c r="EE214" s="26"/>
      <c r="EF214" s="27"/>
      <c r="EG214" s="3"/>
    </row>
    <row r="215" spans="2:137" s="17" customFormat="1" ht="11.25" customHeight="1" x14ac:dyDescent="0.2">
      <c r="B215" s="25"/>
      <c r="C215" s="21"/>
      <c r="D215" s="21"/>
      <c r="E215" s="21"/>
      <c r="F215" s="21"/>
      <c r="G215" s="21"/>
      <c r="H215" s="21" t="s">
        <v>4</v>
      </c>
      <c r="I215" s="21"/>
      <c r="J215" s="21"/>
      <c r="K215" s="21"/>
      <c r="L215" s="21"/>
      <c r="M215" s="21"/>
      <c r="N215" s="21"/>
      <c r="O215" s="21" t="s">
        <v>9</v>
      </c>
      <c r="P215" s="21"/>
      <c r="Q215" s="21" t="str">
        <f>ED210</f>
        <v>1,197.1</v>
      </c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6"/>
      <c r="CP215" s="26"/>
      <c r="CQ215" s="26"/>
      <c r="CR215" s="27"/>
      <c r="CS215" s="22"/>
      <c r="CT215" s="22"/>
      <c r="CU215" s="22"/>
      <c r="CV215" s="22"/>
      <c r="CW215" s="22"/>
      <c r="CX215" s="22"/>
      <c r="CY215" s="22"/>
      <c r="CZ215" s="22"/>
      <c r="DA215" s="22"/>
      <c r="DB215" s="22"/>
      <c r="DC215" s="22"/>
      <c r="DD215" s="22"/>
      <c r="DE215" s="22"/>
      <c r="DF215" s="22"/>
      <c r="DG215" s="22"/>
      <c r="DH215" s="22"/>
      <c r="DI215" s="22"/>
      <c r="DJ215" s="22"/>
      <c r="DK215" s="22"/>
      <c r="DL215" s="22"/>
      <c r="DM215" s="22"/>
      <c r="DN215" s="22"/>
      <c r="DO215" s="22"/>
      <c r="DP215" s="22"/>
      <c r="DQ215" s="22"/>
      <c r="DR215" s="22"/>
      <c r="DS215" s="22"/>
      <c r="DT215" s="22"/>
      <c r="DU215" s="22"/>
      <c r="DV215" s="22"/>
      <c r="DW215" s="22"/>
      <c r="DX215" s="22"/>
      <c r="DY215" s="22"/>
      <c r="DZ215" s="22"/>
      <c r="EA215" s="22"/>
      <c r="EB215" s="22"/>
      <c r="EC215" s="26"/>
      <c r="ED215" s="26"/>
      <c r="EE215" s="26"/>
      <c r="EF215" s="27"/>
      <c r="EG215" s="3"/>
    </row>
    <row r="216" spans="2:137" s="108" customFormat="1" ht="11.25" customHeight="1" x14ac:dyDescent="0.2">
      <c r="B216" s="25"/>
      <c r="C216" s="105"/>
      <c r="D216" s="105"/>
      <c r="E216" s="105"/>
      <c r="F216" s="105"/>
      <c r="G216" s="105"/>
      <c r="H216" s="105" t="s">
        <v>19</v>
      </c>
      <c r="I216" s="105"/>
      <c r="J216" s="105"/>
      <c r="K216" s="105"/>
      <c r="L216" s="105" t="s">
        <v>20</v>
      </c>
      <c r="M216" s="105"/>
      <c r="N216" s="105"/>
      <c r="O216" s="105" t="s">
        <v>9</v>
      </c>
      <c r="P216" s="105"/>
      <c r="Q216" s="105" t="str">
        <f>EF210</f>
        <v>1,839.9</v>
      </c>
      <c r="R216" s="105"/>
      <c r="S216" s="105"/>
      <c r="T216" s="105"/>
      <c r="U216" s="105"/>
      <c r="V216" s="105"/>
      <c r="W216" s="105"/>
      <c r="X216" s="105"/>
      <c r="Y216" s="105"/>
      <c r="Z216" s="105"/>
      <c r="AA216" s="105"/>
      <c r="AB216" s="105"/>
      <c r="AC216" s="105"/>
      <c r="AD216" s="105"/>
      <c r="AE216" s="105"/>
      <c r="AF216" s="105"/>
      <c r="AG216" s="105"/>
      <c r="AH216" s="105"/>
      <c r="AI216" s="105"/>
      <c r="AJ216" s="105"/>
      <c r="AK216" s="105"/>
      <c r="AL216" s="105"/>
      <c r="AM216" s="105"/>
      <c r="AN216" s="105"/>
      <c r="AO216" s="105"/>
      <c r="AP216" s="105"/>
      <c r="AQ216" s="105"/>
      <c r="AR216" s="105"/>
      <c r="AS216" s="105"/>
      <c r="AT216" s="105"/>
      <c r="AU216" s="105"/>
      <c r="AV216" s="105"/>
      <c r="AW216" s="105"/>
      <c r="AX216" s="105"/>
      <c r="AY216" s="105"/>
      <c r="AZ216" s="105"/>
      <c r="BA216" s="105"/>
      <c r="BB216" s="105"/>
      <c r="BC216" s="105"/>
      <c r="BD216" s="105"/>
      <c r="BE216" s="105"/>
      <c r="BF216" s="105"/>
      <c r="BG216" s="105"/>
      <c r="BH216" s="105"/>
      <c r="BI216" s="105"/>
      <c r="BJ216" s="105"/>
      <c r="BK216" s="105"/>
      <c r="BL216" s="105"/>
      <c r="BM216" s="105"/>
      <c r="BN216" s="105"/>
      <c r="BO216" s="105"/>
      <c r="BP216" s="105"/>
      <c r="BQ216" s="105"/>
      <c r="BR216" s="105"/>
      <c r="BS216" s="105"/>
      <c r="BT216" s="105"/>
      <c r="BU216" s="105"/>
      <c r="BV216" s="105"/>
      <c r="BW216" s="105"/>
      <c r="BX216" s="105"/>
      <c r="BY216" s="105"/>
      <c r="BZ216" s="105"/>
      <c r="CA216" s="105"/>
      <c r="CB216" s="105"/>
      <c r="CC216" s="105"/>
      <c r="CD216" s="105"/>
      <c r="CE216" s="105"/>
      <c r="CF216" s="105"/>
      <c r="CG216" s="105"/>
      <c r="CH216" s="105"/>
      <c r="CI216" s="105"/>
      <c r="CJ216" s="105"/>
      <c r="CK216" s="105"/>
      <c r="CL216" s="105"/>
      <c r="CM216" s="105"/>
      <c r="CN216" s="105"/>
      <c r="CO216" s="26"/>
      <c r="CP216" s="26"/>
      <c r="CQ216" s="26"/>
      <c r="CR216" s="27"/>
      <c r="CS216" s="106"/>
      <c r="CT216" s="106"/>
      <c r="CU216" s="106"/>
      <c r="CV216" s="106"/>
      <c r="CW216" s="106"/>
      <c r="CX216" s="106"/>
      <c r="CY216" s="106"/>
      <c r="CZ216" s="106"/>
      <c r="DA216" s="106"/>
      <c r="DB216" s="106"/>
      <c r="DC216" s="106"/>
      <c r="DD216" s="106"/>
      <c r="DE216" s="106"/>
      <c r="DF216" s="106"/>
      <c r="DG216" s="106"/>
      <c r="DH216" s="106"/>
      <c r="DI216" s="106"/>
      <c r="DJ216" s="106"/>
      <c r="DK216" s="106"/>
      <c r="DL216" s="106"/>
      <c r="DM216" s="106"/>
      <c r="DN216" s="106"/>
      <c r="DO216" s="106"/>
      <c r="DP216" s="106"/>
      <c r="DQ216" s="106"/>
      <c r="DR216" s="106"/>
      <c r="DS216" s="106"/>
      <c r="DT216" s="106"/>
      <c r="DU216" s="106"/>
      <c r="DV216" s="106"/>
      <c r="DW216" s="106"/>
      <c r="DX216" s="106"/>
      <c r="DY216" s="106"/>
      <c r="DZ216" s="106"/>
      <c r="EA216" s="106"/>
      <c r="EB216" s="106"/>
      <c r="EC216" s="26"/>
      <c r="ED216" s="26"/>
      <c r="EE216" s="26"/>
      <c r="EF216" s="27"/>
      <c r="EG216" s="107"/>
    </row>
    <row r="217" spans="2:137" s="108" customFormat="1" ht="11.25" customHeight="1" x14ac:dyDescent="0.2">
      <c r="B217" s="25"/>
      <c r="C217" s="105"/>
      <c r="D217" s="105"/>
      <c r="E217" s="105"/>
      <c r="F217" s="105"/>
      <c r="G217" s="105"/>
      <c r="H217" s="105"/>
      <c r="I217" s="105"/>
      <c r="J217" s="105" t="s">
        <v>8</v>
      </c>
      <c r="K217" s="105"/>
      <c r="L217" s="105"/>
      <c r="M217" s="105"/>
      <c r="N217" s="105"/>
      <c r="O217" s="105" t="s">
        <v>9</v>
      </c>
      <c r="P217" s="105"/>
      <c r="Q217" s="105"/>
      <c r="R217" s="105" t="str">
        <f>TEXT(AK214+Q215+Q216,"#,##0.#######")</f>
        <v>22,509.1</v>
      </c>
      <c r="S217" s="105"/>
      <c r="T217" s="105"/>
      <c r="U217" s="105"/>
      <c r="V217" s="105"/>
      <c r="W217" s="105"/>
      <c r="X217" s="105"/>
      <c r="Y217" s="105"/>
      <c r="Z217" s="105"/>
      <c r="AA217" s="105"/>
      <c r="AB217" s="105"/>
      <c r="AC217" s="105"/>
      <c r="AD217" s="105"/>
      <c r="AE217" s="105"/>
      <c r="AF217" s="105"/>
      <c r="AG217" s="105"/>
      <c r="AH217" s="105"/>
      <c r="AI217" s="105"/>
      <c r="AJ217" s="105"/>
      <c r="AK217" s="105"/>
      <c r="AL217" s="105"/>
      <c r="AM217" s="105"/>
      <c r="AN217" s="105"/>
      <c r="AO217" s="105"/>
      <c r="AP217" s="105"/>
      <c r="AQ217" s="105"/>
      <c r="AR217" s="105"/>
      <c r="AS217" s="105"/>
      <c r="AT217" s="105"/>
      <c r="AU217" s="105"/>
      <c r="AV217" s="105"/>
      <c r="AW217" s="105"/>
      <c r="AX217" s="105"/>
      <c r="AY217" s="105"/>
      <c r="AZ217" s="105"/>
      <c r="BA217" s="105"/>
      <c r="BB217" s="105"/>
      <c r="BC217" s="105"/>
      <c r="BD217" s="105"/>
      <c r="BE217" s="105"/>
      <c r="BF217" s="105"/>
      <c r="BG217" s="105"/>
      <c r="BH217" s="105"/>
      <c r="BI217" s="105"/>
      <c r="BJ217" s="105"/>
      <c r="BK217" s="105"/>
      <c r="BL217" s="105"/>
      <c r="BM217" s="105"/>
      <c r="BN217" s="105"/>
      <c r="BO217" s="105"/>
      <c r="BP217" s="105"/>
      <c r="BQ217" s="105"/>
      <c r="BR217" s="105"/>
      <c r="BS217" s="105"/>
      <c r="BT217" s="105"/>
      <c r="BU217" s="105"/>
      <c r="BV217" s="105"/>
      <c r="BW217" s="105"/>
      <c r="BX217" s="105"/>
      <c r="BY217" s="105"/>
      <c r="BZ217" s="105"/>
      <c r="CA217" s="105"/>
      <c r="CB217" s="105"/>
      <c r="CC217" s="105"/>
      <c r="CD217" s="105"/>
      <c r="CE217" s="105"/>
      <c r="CF217" s="105"/>
      <c r="CG217" s="105"/>
      <c r="CH217" s="105"/>
      <c r="CI217" s="105"/>
      <c r="CJ217" s="105"/>
      <c r="CK217" s="105"/>
      <c r="CL217" s="105"/>
      <c r="CM217" s="105"/>
      <c r="CN217" s="105"/>
      <c r="CO217" s="26">
        <f>CQ217+CP217+CR217</f>
        <v>22509.1</v>
      </c>
      <c r="CP217" s="26" t="str">
        <f>TEXT(Q215,"#,###.0")</f>
        <v>1,197.1</v>
      </c>
      <c r="CQ217" s="26" t="str">
        <f>TEXT(AK214,"#,###.0")</f>
        <v>19,472.1</v>
      </c>
      <c r="CR217" s="27" t="str">
        <f>TEXT(Q216,"#,###.0")</f>
        <v>1,839.9</v>
      </c>
      <c r="CS217" s="106"/>
      <c r="CT217" s="106"/>
      <c r="CU217" s="106"/>
      <c r="CV217" s="106"/>
      <c r="CW217" s="106"/>
      <c r="CX217" s="106"/>
      <c r="CY217" s="106"/>
      <c r="CZ217" s="106"/>
      <c r="DA217" s="106"/>
      <c r="DB217" s="106"/>
      <c r="DC217" s="106"/>
      <c r="DD217" s="106"/>
      <c r="DE217" s="106"/>
      <c r="DF217" s="106"/>
      <c r="DG217" s="106"/>
      <c r="DH217" s="106"/>
      <c r="DI217" s="106"/>
      <c r="DJ217" s="106"/>
      <c r="DK217" s="106"/>
      <c r="DL217" s="106"/>
      <c r="DM217" s="106"/>
      <c r="DN217" s="106"/>
      <c r="DO217" s="106"/>
      <c r="DP217" s="106"/>
      <c r="DQ217" s="106"/>
      <c r="DR217" s="106"/>
      <c r="DS217" s="106"/>
      <c r="DT217" s="106"/>
      <c r="DU217" s="106"/>
      <c r="DV217" s="106"/>
      <c r="DW217" s="106"/>
      <c r="DX217" s="106"/>
      <c r="DY217" s="106"/>
      <c r="DZ217" s="106"/>
      <c r="EA217" s="106"/>
      <c r="EB217" s="106"/>
      <c r="EC217" s="26">
        <f>EE217+ED217+EF217</f>
        <v>22509.1</v>
      </c>
      <c r="ED217" s="26" t="str">
        <f>TEXT(Q215,"#,###.0")</f>
        <v>1,197.1</v>
      </c>
      <c r="EE217" s="26" t="str">
        <f>TEXT(AK214,"#,###.0")</f>
        <v>19,472.1</v>
      </c>
      <c r="EF217" s="27" t="str">
        <f>TEXT(Q216,"#,###.0")</f>
        <v>1,839.9</v>
      </c>
      <c r="EG217" s="107"/>
    </row>
    <row r="218" spans="2:137" s="17" customFormat="1" ht="11.25" customHeight="1" x14ac:dyDescent="0.2">
      <c r="B218" s="25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6"/>
      <c r="CP218" s="26"/>
      <c r="CQ218" s="26"/>
      <c r="CR218" s="27"/>
      <c r="CS218" s="22"/>
      <c r="CT218" s="22"/>
      <c r="CU218" s="22"/>
      <c r="CV218" s="22"/>
      <c r="CW218" s="22"/>
      <c r="CX218" s="22"/>
      <c r="CY218" s="22"/>
      <c r="CZ218" s="22"/>
      <c r="DA218" s="22"/>
      <c r="DB218" s="22"/>
      <c r="DC218" s="22"/>
      <c r="DD218" s="22"/>
      <c r="DE218" s="22"/>
      <c r="DF218" s="22"/>
      <c r="DG218" s="22"/>
      <c r="DH218" s="22"/>
      <c r="DI218" s="22"/>
      <c r="DJ218" s="22"/>
      <c r="DK218" s="22"/>
      <c r="DL218" s="22"/>
      <c r="DM218" s="22"/>
      <c r="DN218" s="22"/>
      <c r="DO218" s="22"/>
      <c r="DP218" s="22"/>
      <c r="DQ218" s="22"/>
      <c r="DR218" s="22"/>
      <c r="DS218" s="22"/>
      <c r="DT218" s="22"/>
      <c r="DU218" s="22"/>
      <c r="DV218" s="22"/>
      <c r="DW218" s="22"/>
      <c r="DX218" s="22"/>
      <c r="DY218" s="22"/>
      <c r="DZ218" s="22"/>
      <c r="EA218" s="22"/>
      <c r="EB218" s="22"/>
      <c r="EC218" s="26"/>
      <c r="ED218" s="26"/>
      <c r="EE218" s="26"/>
      <c r="EF218" s="27"/>
      <c r="EG218" s="3"/>
    </row>
    <row r="219" spans="2:137" s="17" customFormat="1" ht="11.25" customHeight="1" x14ac:dyDescent="0.2">
      <c r="B219" s="25"/>
      <c r="C219" s="21"/>
      <c r="D219" s="21" t="s">
        <v>31</v>
      </c>
      <c r="E219" s="21"/>
      <c r="F219" s="21"/>
      <c r="G219" s="21" t="s">
        <v>23</v>
      </c>
      <c r="H219" s="21"/>
      <c r="I219" s="21"/>
      <c r="J219" s="21"/>
      <c r="K219" s="21"/>
      <c r="L219" s="21"/>
      <c r="M219" s="21" t="s">
        <v>8</v>
      </c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6"/>
      <c r="CP219" s="26"/>
      <c r="CQ219" s="26"/>
      <c r="CR219" s="27"/>
      <c r="CS219" s="22"/>
      <c r="CT219" s="22"/>
      <c r="CU219" s="22"/>
      <c r="CV219" s="22"/>
      <c r="CW219" s="22"/>
      <c r="CX219" s="22"/>
      <c r="CY219" s="22"/>
      <c r="CZ219" s="22"/>
      <c r="DA219" s="22"/>
      <c r="DB219" s="22"/>
      <c r="DC219" s="22"/>
      <c r="DD219" s="22"/>
      <c r="DE219" s="22"/>
      <c r="DF219" s="22"/>
      <c r="DG219" s="22"/>
      <c r="DH219" s="22"/>
      <c r="DI219" s="22"/>
      <c r="DJ219" s="22"/>
      <c r="DK219" s="22"/>
      <c r="DL219" s="22"/>
      <c r="DM219" s="22"/>
      <c r="DN219" s="22"/>
      <c r="DO219" s="22"/>
      <c r="DP219" s="22"/>
      <c r="DQ219" s="22"/>
      <c r="DR219" s="22"/>
      <c r="DS219" s="22"/>
      <c r="DT219" s="22"/>
      <c r="DU219" s="22"/>
      <c r="DV219" s="22"/>
      <c r="DW219" s="22"/>
      <c r="DX219" s="22"/>
      <c r="DY219" s="22"/>
      <c r="DZ219" s="22"/>
      <c r="EA219" s="22"/>
      <c r="EB219" s="22"/>
      <c r="EC219" s="26"/>
      <c r="ED219" s="26"/>
      <c r="EE219" s="26"/>
      <c r="EF219" s="27"/>
      <c r="EG219" s="3"/>
    </row>
    <row r="220" spans="2:137" s="17" customFormat="1" ht="11.25" customHeight="1" x14ac:dyDescent="0.2">
      <c r="B220" s="25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6"/>
      <c r="CP220" s="26"/>
      <c r="CQ220" s="26"/>
      <c r="CR220" s="27"/>
      <c r="CS220" s="22"/>
      <c r="CT220" s="22"/>
      <c r="CU220" s="22"/>
      <c r="CV220" s="22"/>
      <c r="CW220" s="22"/>
      <c r="CX220" s="22"/>
      <c r="CY220" s="22"/>
      <c r="CZ220" s="22"/>
      <c r="DA220" s="22"/>
      <c r="DB220" s="22"/>
      <c r="DC220" s="22"/>
      <c r="DD220" s="22"/>
      <c r="DE220" s="22"/>
      <c r="DF220" s="22"/>
      <c r="DG220" s="22"/>
      <c r="DH220" s="22"/>
      <c r="DI220" s="22"/>
      <c r="DJ220" s="22"/>
      <c r="DK220" s="22"/>
      <c r="DL220" s="22"/>
      <c r="DM220" s="22"/>
      <c r="DN220" s="22"/>
      <c r="DO220" s="22"/>
      <c r="DP220" s="22"/>
      <c r="DQ220" s="22"/>
      <c r="DR220" s="22"/>
      <c r="DS220" s="22"/>
      <c r="DT220" s="22"/>
      <c r="DU220" s="22"/>
      <c r="DV220" s="22"/>
      <c r="DW220" s="22"/>
      <c r="DX220" s="22"/>
      <c r="DY220" s="22"/>
      <c r="DZ220" s="22"/>
      <c r="EA220" s="22"/>
      <c r="EB220" s="22"/>
      <c r="EC220" s="26"/>
      <c r="ED220" s="26"/>
      <c r="EE220" s="26"/>
      <c r="EF220" s="27"/>
      <c r="EG220" s="3"/>
    </row>
    <row r="221" spans="2:137" s="17" customFormat="1" ht="11.25" customHeight="1" x14ac:dyDescent="0.2">
      <c r="B221" s="25"/>
      <c r="C221" s="21"/>
      <c r="D221" s="21"/>
      <c r="E221" s="21"/>
      <c r="F221" s="21"/>
      <c r="G221" s="21"/>
      <c r="H221" s="21" t="s">
        <v>3</v>
      </c>
      <c r="I221" s="21"/>
      <c r="J221" s="21"/>
      <c r="K221" s="21"/>
      <c r="L221" s="21"/>
      <c r="M221" s="21"/>
      <c r="N221" s="21"/>
      <c r="O221" s="21" t="s">
        <v>9</v>
      </c>
      <c r="P221" s="21"/>
      <c r="Q221" s="21" t="str">
        <f>TEXT(EE191,"#,###.##")</f>
        <v>24,472.9</v>
      </c>
      <c r="R221" s="21"/>
      <c r="S221" s="21"/>
      <c r="T221" s="21"/>
      <c r="U221" s="21"/>
      <c r="V221" s="21"/>
      <c r="W221" s="21"/>
      <c r="X221" s="21"/>
      <c r="Y221" s="21"/>
      <c r="Z221" s="21" t="s">
        <v>26</v>
      </c>
      <c r="AA221" s="21"/>
      <c r="AB221" s="21" t="str">
        <f>TEXT(EE217,"#,###.##")</f>
        <v>19,472.1</v>
      </c>
      <c r="AC221" s="21"/>
      <c r="AD221" s="21"/>
      <c r="AE221" s="21"/>
      <c r="AF221" s="21"/>
      <c r="AG221" s="21"/>
      <c r="AH221" s="21"/>
      <c r="AI221" s="21"/>
      <c r="AJ221" s="21"/>
      <c r="AK221" s="21" t="s">
        <v>11</v>
      </c>
      <c r="AL221" s="21"/>
      <c r="AM221" s="21"/>
      <c r="AN221" s="21" t="str">
        <f>TEXT(TRUNC(EE191+EE217,0),"#,##0")</f>
        <v>43,945</v>
      </c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6"/>
      <c r="CP221" s="26"/>
      <c r="CQ221" s="26"/>
      <c r="CR221" s="27"/>
      <c r="CS221" s="22"/>
      <c r="CT221" s="22"/>
      <c r="CU221" s="22"/>
      <c r="CV221" s="22"/>
      <c r="CW221" s="22"/>
      <c r="CX221" s="22"/>
      <c r="CY221" s="22"/>
      <c r="CZ221" s="22"/>
      <c r="DA221" s="22"/>
      <c r="DB221" s="22"/>
      <c r="DC221" s="22"/>
      <c r="DD221" s="22"/>
      <c r="DE221" s="22"/>
      <c r="DF221" s="22"/>
      <c r="DG221" s="22"/>
      <c r="DH221" s="22"/>
      <c r="DI221" s="22"/>
      <c r="DJ221" s="22"/>
      <c r="DK221" s="22"/>
      <c r="DL221" s="22"/>
      <c r="DM221" s="22"/>
      <c r="DN221" s="22"/>
      <c r="DO221" s="22"/>
      <c r="DP221" s="22"/>
      <c r="DQ221" s="22"/>
      <c r="DR221" s="22"/>
      <c r="DS221" s="22"/>
      <c r="DT221" s="22"/>
      <c r="DU221" s="22"/>
      <c r="DV221" s="22"/>
      <c r="DW221" s="22"/>
      <c r="DX221" s="22"/>
      <c r="DY221" s="22"/>
      <c r="DZ221" s="22"/>
      <c r="EA221" s="22"/>
      <c r="EB221" s="22"/>
      <c r="EC221" s="26"/>
      <c r="ED221" s="26"/>
      <c r="EE221" s="26"/>
      <c r="EF221" s="27"/>
      <c r="EG221" s="3"/>
    </row>
    <row r="222" spans="2:137" s="17" customFormat="1" ht="11.25" customHeight="1" x14ac:dyDescent="0.2">
      <c r="B222" s="25"/>
      <c r="C222" s="21"/>
      <c r="D222" s="21"/>
      <c r="E222" s="21"/>
      <c r="F222" s="21"/>
      <c r="G222" s="21"/>
      <c r="H222" s="21" t="s">
        <v>4</v>
      </c>
      <c r="I222" s="21"/>
      <c r="J222" s="21"/>
      <c r="K222" s="21"/>
      <c r="L222" s="21"/>
      <c r="M222" s="21"/>
      <c r="N222" s="21"/>
      <c r="O222" s="21" t="s">
        <v>9</v>
      </c>
      <c r="P222" s="21"/>
      <c r="Q222" s="21" t="str">
        <f>TEXT(ED162,"#,###.##")</f>
        <v>15,532.8</v>
      </c>
      <c r="R222" s="21"/>
      <c r="S222" s="21"/>
      <c r="T222" s="21"/>
      <c r="U222" s="21"/>
      <c r="V222" s="21"/>
      <c r="W222" s="21"/>
      <c r="X222" s="21"/>
      <c r="Y222" s="21"/>
      <c r="Z222" s="21" t="s">
        <v>26</v>
      </c>
      <c r="AA222" s="21"/>
      <c r="AB222" s="21" t="str">
        <f>TEXT(ED191,"#,###.##")</f>
        <v>1,762.4</v>
      </c>
      <c r="AC222" s="21"/>
      <c r="AD222" s="21"/>
      <c r="AE222" s="21"/>
      <c r="AF222" s="21"/>
      <c r="AG222" s="21"/>
      <c r="AH222" s="21"/>
      <c r="AI222" s="21"/>
      <c r="AJ222" s="21" t="s">
        <v>26</v>
      </c>
      <c r="AK222" s="21"/>
      <c r="AL222" s="21" t="str">
        <f>TEXT(ED217,"#,###.##")</f>
        <v>1,197.1</v>
      </c>
      <c r="AM222" s="21"/>
      <c r="AN222" s="21"/>
      <c r="AO222" s="21"/>
      <c r="AP222" s="21"/>
      <c r="AQ222" s="21"/>
      <c r="AR222" s="21"/>
      <c r="AS222" s="21"/>
      <c r="AT222" s="21" t="s">
        <v>11</v>
      </c>
      <c r="AU222" s="21"/>
      <c r="AV222" s="21"/>
      <c r="AW222" s="21" t="str">
        <f>TEXT(TRUNC(ED162+ED191+ED217,0),"#,##0")</f>
        <v>18,492</v>
      </c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6"/>
      <c r="CP222" s="26"/>
      <c r="CQ222" s="26"/>
      <c r="CR222" s="27"/>
      <c r="CS222" s="22"/>
      <c r="CT222" s="22"/>
      <c r="CU222" s="22"/>
      <c r="CV222" s="22"/>
      <c r="CW222" s="22"/>
      <c r="CX222" s="22"/>
      <c r="CY222" s="22"/>
      <c r="CZ222" s="22"/>
      <c r="DA222" s="22"/>
      <c r="DB222" s="22"/>
      <c r="DC222" s="22"/>
      <c r="DD222" s="22"/>
      <c r="DE222" s="22"/>
      <c r="DF222" s="22"/>
      <c r="DG222" s="22"/>
      <c r="DH222" s="22"/>
      <c r="DI222" s="22"/>
      <c r="DJ222" s="22"/>
      <c r="DK222" s="22"/>
      <c r="DL222" s="22"/>
      <c r="DM222" s="22"/>
      <c r="DN222" s="22"/>
      <c r="DO222" s="22"/>
      <c r="DP222" s="22"/>
      <c r="DQ222" s="22"/>
      <c r="DR222" s="22"/>
      <c r="DS222" s="22"/>
      <c r="DT222" s="22"/>
      <c r="DU222" s="22"/>
      <c r="DV222" s="22"/>
      <c r="DW222" s="22"/>
      <c r="DX222" s="22"/>
      <c r="DY222" s="22"/>
      <c r="DZ222" s="22"/>
      <c r="EA222" s="22"/>
      <c r="EB222" s="22"/>
      <c r="EC222" s="26"/>
      <c r="ED222" s="26"/>
      <c r="EE222" s="26"/>
      <c r="EF222" s="27"/>
      <c r="EG222" s="3"/>
    </row>
    <row r="223" spans="2:137" s="17" customFormat="1" ht="11.25" customHeight="1" x14ac:dyDescent="0.2">
      <c r="B223" s="25"/>
      <c r="C223" s="21"/>
      <c r="D223" s="21"/>
      <c r="E223" s="21"/>
      <c r="F223" s="21"/>
      <c r="G223" s="21"/>
      <c r="H223" s="21" t="s">
        <v>19</v>
      </c>
      <c r="I223" s="21"/>
      <c r="J223" s="21"/>
      <c r="K223" s="21"/>
      <c r="L223" s="21" t="s">
        <v>20</v>
      </c>
      <c r="M223" s="21"/>
      <c r="N223" s="21"/>
      <c r="O223" s="21" t="s">
        <v>9</v>
      </c>
      <c r="P223" s="21"/>
      <c r="Q223" s="21" t="str">
        <f>TEXT(EF191,"#,###.##")</f>
        <v>2,294.</v>
      </c>
      <c r="R223" s="21"/>
      <c r="S223" s="21"/>
      <c r="T223" s="21"/>
      <c r="U223" s="21"/>
      <c r="V223" s="21"/>
      <c r="W223" s="21" t="s">
        <v>26</v>
      </c>
      <c r="X223" s="21"/>
      <c r="Y223" s="21" t="str">
        <f>TEXT(EF217,"#,###.##")</f>
        <v>1,839.9</v>
      </c>
      <c r="Z223" s="21"/>
      <c r="AA223" s="21"/>
      <c r="AB223" s="21"/>
      <c r="AC223" s="21"/>
      <c r="AD223" s="21"/>
      <c r="AE223" s="21"/>
      <c r="AF223" s="21"/>
      <c r="AG223" s="21" t="s">
        <v>11</v>
      </c>
      <c r="AH223" s="21"/>
      <c r="AI223" s="21"/>
      <c r="AJ223" s="21" t="str">
        <f>TEXT(TRUNC(EF191+EF217,0),"#,##0")</f>
        <v>4,133</v>
      </c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6"/>
      <c r="CP223" s="26"/>
      <c r="CQ223" s="26"/>
      <c r="CR223" s="27"/>
      <c r="CS223" s="22"/>
      <c r="CT223" s="22"/>
      <c r="CU223" s="22"/>
      <c r="CV223" s="22"/>
      <c r="CW223" s="22"/>
      <c r="CX223" s="22"/>
      <c r="CY223" s="22"/>
      <c r="CZ223" s="22"/>
      <c r="DA223" s="22"/>
      <c r="DB223" s="22"/>
      <c r="DC223" s="22"/>
      <c r="DD223" s="22"/>
      <c r="DE223" s="22"/>
      <c r="DF223" s="22"/>
      <c r="DG223" s="22"/>
      <c r="DH223" s="22"/>
      <c r="DI223" s="22"/>
      <c r="DJ223" s="22"/>
      <c r="DK223" s="22"/>
      <c r="DL223" s="22"/>
      <c r="DM223" s="22"/>
      <c r="DN223" s="22"/>
      <c r="DO223" s="22"/>
      <c r="DP223" s="22"/>
      <c r="DQ223" s="22"/>
      <c r="DR223" s="22"/>
      <c r="DS223" s="22"/>
      <c r="DT223" s="22"/>
      <c r="DU223" s="22"/>
      <c r="DV223" s="22"/>
      <c r="DW223" s="22"/>
      <c r="DX223" s="22"/>
      <c r="DY223" s="22"/>
      <c r="DZ223" s="22"/>
      <c r="EA223" s="22"/>
      <c r="EB223" s="22"/>
      <c r="EC223" s="26"/>
      <c r="ED223" s="26"/>
      <c r="EE223" s="26"/>
      <c r="EF223" s="27"/>
      <c r="EG223" s="3"/>
    </row>
    <row r="224" spans="2:137" s="17" customFormat="1" ht="11.25" customHeight="1" x14ac:dyDescent="0.2">
      <c r="B224" s="25"/>
      <c r="C224" s="21"/>
      <c r="D224" s="21"/>
      <c r="E224" s="21"/>
      <c r="F224" s="21"/>
      <c r="G224" s="21"/>
      <c r="H224" s="21"/>
      <c r="I224" s="21"/>
      <c r="J224" s="21" t="s">
        <v>8</v>
      </c>
      <c r="K224" s="21"/>
      <c r="L224" s="21"/>
      <c r="M224" s="21"/>
      <c r="N224" s="21"/>
      <c r="O224" s="21" t="s">
        <v>9</v>
      </c>
      <c r="P224" s="21"/>
      <c r="Q224" s="21"/>
      <c r="R224" s="21" t="str">
        <f>TEXT(AN221+AW222+AJ223,"#,##0")</f>
        <v>66,570</v>
      </c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32">
        <f>CQ224+CP224+CR224</f>
        <v>66570</v>
      </c>
      <c r="CP224" s="26" t="str">
        <f>TEXT(AW222,"#,##0")</f>
        <v>18,492</v>
      </c>
      <c r="CQ224" s="26" t="str">
        <f>TEXT(AN221,"#,##0")</f>
        <v>43,945</v>
      </c>
      <c r="CR224" s="27" t="str">
        <f>TEXT(AJ223,"#,##0")</f>
        <v>4,133</v>
      </c>
      <c r="CS224" s="22"/>
      <c r="CT224" s="22"/>
      <c r="CU224" s="22"/>
      <c r="CV224" s="22"/>
      <c r="CW224" s="22"/>
      <c r="CX224" s="22"/>
      <c r="CY224" s="22"/>
      <c r="CZ224" s="22"/>
      <c r="DA224" s="22"/>
      <c r="DB224" s="22"/>
      <c r="DC224" s="22"/>
      <c r="DD224" s="22"/>
      <c r="DE224" s="22"/>
      <c r="DF224" s="22"/>
      <c r="DG224" s="22"/>
      <c r="DH224" s="22"/>
      <c r="DI224" s="22"/>
      <c r="DJ224" s="22"/>
      <c r="DK224" s="22"/>
      <c r="DL224" s="22"/>
      <c r="DM224" s="22"/>
      <c r="DN224" s="22"/>
      <c r="DO224" s="22"/>
      <c r="DP224" s="22"/>
      <c r="DQ224" s="22"/>
      <c r="DR224" s="22"/>
      <c r="DS224" s="22"/>
      <c r="DT224" s="22"/>
      <c r="DU224" s="22"/>
      <c r="DV224" s="22"/>
      <c r="DW224" s="22"/>
      <c r="DX224" s="22"/>
      <c r="DY224" s="22"/>
      <c r="DZ224" s="22"/>
      <c r="EA224" s="22"/>
      <c r="EB224" s="22"/>
      <c r="EC224" s="32">
        <f>EE224+ED224+EF224</f>
        <v>66570</v>
      </c>
      <c r="ED224" s="26" t="str">
        <f>TEXT(AW222,"#,##0")</f>
        <v>18,492</v>
      </c>
      <c r="EE224" s="26" t="str">
        <f>TEXT(AN221,"#,##0")</f>
        <v>43,945</v>
      </c>
      <c r="EF224" s="27" t="str">
        <f>TEXT(AJ223,"#,##0")</f>
        <v>4,133</v>
      </c>
      <c r="EG224" s="3"/>
    </row>
    <row r="225" spans="2:137" s="17" customFormat="1" ht="11.25" customHeight="1" x14ac:dyDescent="0.2">
      <c r="B225" s="28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F225" s="29"/>
      <c r="AG225" s="29"/>
      <c r="AH225" s="29"/>
      <c r="AI225" s="29"/>
      <c r="AJ225" s="29"/>
      <c r="AK225" s="29"/>
      <c r="AL225" s="29"/>
      <c r="AM225" s="29"/>
      <c r="AN225" s="29"/>
      <c r="AO225" s="29"/>
      <c r="AP225" s="29"/>
      <c r="AQ225" s="29"/>
      <c r="AR225" s="29"/>
      <c r="AS225" s="29"/>
      <c r="AT225" s="29"/>
      <c r="AU225" s="29"/>
      <c r="AV225" s="29"/>
      <c r="AW225" s="29"/>
      <c r="AX225" s="29"/>
      <c r="AY225" s="29"/>
      <c r="AZ225" s="29"/>
      <c r="BA225" s="29"/>
      <c r="BB225" s="29"/>
      <c r="BC225" s="29"/>
      <c r="BD225" s="29"/>
      <c r="BE225" s="29"/>
      <c r="BF225" s="29"/>
      <c r="BG225" s="29"/>
      <c r="BH225" s="29"/>
      <c r="BI225" s="29"/>
      <c r="BJ225" s="29"/>
      <c r="BK225" s="29"/>
      <c r="BL225" s="29"/>
      <c r="BM225" s="29"/>
      <c r="BN225" s="29"/>
      <c r="BO225" s="29"/>
      <c r="BP225" s="29"/>
      <c r="BQ225" s="29"/>
      <c r="BR225" s="29"/>
      <c r="BS225" s="29"/>
      <c r="BT225" s="29"/>
      <c r="BU225" s="29"/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30"/>
      <c r="CP225" s="30"/>
      <c r="CQ225" s="30"/>
      <c r="CR225" s="31"/>
      <c r="CS225" s="22"/>
      <c r="CT225" s="22"/>
      <c r="CU225" s="22"/>
      <c r="CV225" s="22"/>
      <c r="CW225" s="22"/>
      <c r="CX225" s="22"/>
      <c r="CY225" s="22"/>
      <c r="CZ225" s="22"/>
      <c r="DA225" s="22"/>
      <c r="DB225" s="22"/>
      <c r="DC225" s="22"/>
      <c r="DD225" s="22"/>
      <c r="DE225" s="22"/>
      <c r="DF225" s="22"/>
      <c r="DG225" s="22"/>
      <c r="DH225" s="22"/>
      <c r="DI225" s="22"/>
      <c r="DJ225" s="22"/>
      <c r="DK225" s="22"/>
      <c r="DL225" s="22"/>
      <c r="DM225" s="22"/>
      <c r="DN225" s="22"/>
      <c r="DO225" s="22"/>
      <c r="DP225" s="22"/>
      <c r="DQ225" s="22"/>
      <c r="DR225" s="22"/>
      <c r="DS225" s="22"/>
      <c r="DT225" s="22"/>
      <c r="DU225" s="22"/>
      <c r="DV225" s="22"/>
      <c r="DW225" s="22"/>
      <c r="DX225" s="22"/>
      <c r="DY225" s="22"/>
      <c r="DZ225" s="22"/>
      <c r="EA225" s="22"/>
      <c r="EB225" s="22"/>
      <c r="EC225" s="26"/>
      <c r="ED225" s="26"/>
      <c r="EE225" s="26"/>
      <c r="EF225" s="27"/>
      <c r="EG225" s="3"/>
    </row>
    <row r="226" spans="2:137" s="19" customFormat="1" ht="11.25" customHeight="1" x14ac:dyDescent="0.2">
      <c r="B226" s="20" t="s">
        <v>193</v>
      </c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3">
        <f>CO298</f>
        <v>86559</v>
      </c>
      <c r="CP226" s="23" t="str">
        <f>CP298</f>
        <v>36,097</v>
      </c>
      <c r="CQ226" s="23" t="str">
        <f>CQ298</f>
        <v>46,329</v>
      </c>
      <c r="CR226" s="24" t="str">
        <f>CR298</f>
        <v>4,133</v>
      </c>
      <c r="CS226" s="22"/>
      <c r="CT226" s="22"/>
      <c r="CU226" s="22"/>
      <c r="CV226" s="22"/>
      <c r="CW226" s="22"/>
      <c r="CX226" s="22"/>
      <c r="CY226" s="22"/>
      <c r="CZ226" s="22"/>
      <c r="DA226" s="22"/>
      <c r="DB226" s="22"/>
      <c r="DC226" s="22"/>
      <c r="DD226" s="22"/>
      <c r="DE226" s="22"/>
      <c r="DF226" s="22"/>
      <c r="DG226" s="22"/>
      <c r="DH226" s="22"/>
      <c r="DI226" s="22"/>
      <c r="DJ226" s="22"/>
      <c r="DK226" s="22"/>
      <c r="DL226" s="22"/>
      <c r="DM226" s="22"/>
      <c r="DN226" s="22"/>
      <c r="DO226" s="22"/>
      <c r="DP226" s="22"/>
      <c r="DQ226" s="22"/>
      <c r="DR226" s="22"/>
      <c r="DS226" s="22"/>
      <c r="DT226" s="22"/>
      <c r="DU226" s="22"/>
      <c r="DV226" s="22"/>
      <c r="DW226" s="22"/>
      <c r="DX226" s="22"/>
      <c r="DY226" s="22"/>
      <c r="DZ226" s="22"/>
      <c r="EA226" s="22"/>
      <c r="EB226" s="22"/>
      <c r="EC226" s="23">
        <f>EC298</f>
        <v>86559</v>
      </c>
      <c r="ED226" s="23" t="str">
        <f>ED298</f>
        <v>36,097</v>
      </c>
      <c r="EE226" s="23" t="str">
        <f>EE298</f>
        <v>46,329</v>
      </c>
      <c r="EF226" s="24" t="str">
        <f>EF298</f>
        <v>4,133</v>
      </c>
      <c r="EG226" s="3"/>
    </row>
    <row r="227" spans="2:137" s="19" customFormat="1" ht="11.25" customHeight="1" x14ac:dyDescent="0.2">
      <c r="B227" s="25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6"/>
      <c r="CP227" s="26"/>
      <c r="CQ227" s="26"/>
      <c r="CR227" s="27"/>
      <c r="CS227" s="22"/>
      <c r="CT227" s="22"/>
      <c r="CU227" s="22"/>
      <c r="CV227" s="22"/>
      <c r="CW227" s="22"/>
      <c r="CX227" s="22"/>
      <c r="CY227" s="22"/>
      <c r="CZ227" s="22"/>
      <c r="DA227" s="22"/>
      <c r="DB227" s="22"/>
      <c r="DC227" s="22"/>
      <c r="DD227" s="22"/>
      <c r="DE227" s="22"/>
      <c r="DF227" s="22"/>
      <c r="DG227" s="22"/>
      <c r="DH227" s="22"/>
      <c r="DI227" s="22"/>
      <c r="DJ227" s="22"/>
      <c r="DK227" s="22"/>
      <c r="DL227" s="22"/>
      <c r="DM227" s="22"/>
      <c r="DN227" s="22"/>
      <c r="DO227" s="22"/>
      <c r="DP227" s="22"/>
      <c r="DQ227" s="22"/>
      <c r="DR227" s="22"/>
      <c r="DS227" s="22"/>
      <c r="DT227" s="22"/>
      <c r="DU227" s="22"/>
      <c r="DV227" s="22"/>
      <c r="DW227" s="22"/>
      <c r="DX227" s="22"/>
      <c r="DY227" s="22"/>
      <c r="DZ227" s="22"/>
      <c r="EA227" s="22"/>
      <c r="EB227" s="22"/>
      <c r="EC227" s="26"/>
      <c r="ED227" s="26"/>
      <c r="EE227" s="26"/>
      <c r="EF227" s="27"/>
      <c r="EG227" s="3"/>
    </row>
    <row r="228" spans="2:137" s="19" customFormat="1" ht="11.25" customHeight="1" x14ac:dyDescent="0.2">
      <c r="B228" s="25"/>
      <c r="C228" s="21"/>
      <c r="D228" s="21" t="s">
        <v>6</v>
      </c>
      <c r="E228" s="21"/>
      <c r="F228" s="21"/>
      <c r="G228" s="21" t="s">
        <v>4</v>
      </c>
      <c r="H228" s="21"/>
      <c r="I228" s="21"/>
      <c r="J228" s="21"/>
      <c r="K228" s="21"/>
      <c r="L228" s="21"/>
      <c r="M228" s="21"/>
      <c r="N228" s="21" t="s">
        <v>96</v>
      </c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6"/>
      <c r="CP228" s="26"/>
      <c r="CQ228" s="26"/>
      <c r="CR228" s="27"/>
      <c r="CS228" s="22"/>
      <c r="CT228" s="22"/>
      <c r="CU228" s="22"/>
      <c r="CV228" s="22"/>
      <c r="CW228" s="22"/>
      <c r="CX228" s="22"/>
      <c r="CY228" s="22"/>
      <c r="CZ228" s="22"/>
      <c r="DA228" s="22"/>
      <c r="DB228" s="22"/>
      <c r="DC228" s="22"/>
      <c r="DD228" s="22"/>
      <c r="DE228" s="22"/>
      <c r="DF228" s="22"/>
      <c r="DG228" s="22"/>
      <c r="DH228" s="22"/>
      <c r="DI228" s="22"/>
      <c r="DJ228" s="22"/>
      <c r="DK228" s="22"/>
      <c r="DL228" s="22"/>
      <c r="DM228" s="22"/>
      <c r="DN228" s="22"/>
      <c r="DO228" s="22"/>
      <c r="DP228" s="22"/>
      <c r="DQ228" s="22"/>
      <c r="DR228" s="22"/>
      <c r="DS228" s="22"/>
      <c r="DT228" s="22"/>
      <c r="DU228" s="22"/>
      <c r="DV228" s="22"/>
      <c r="DW228" s="22"/>
      <c r="DX228" s="22"/>
      <c r="DY228" s="22"/>
      <c r="DZ228" s="22"/>
      <c r="EA228" s="22"/>
      <c r="EB228" s="22"/>
      <c r="EC228" s="26"/>
      <c r="ED228" s="26"/>
      <c r="EE228" s="26"/>
      <c r="EF228" s="27"/>
      <c r="EG228" s="3"/>
    </row>
    <row r="229" spans="2:137" s="19" customFormat="1" ht="11.25" customHeight="1" x14ac:dyDescent="0.2">
      <c r="B229" s="25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6"/>
      <c r="CP229" s="26"/>
      <c r="CQ229" s="26"/>
      <c r="CR229" s="27"/>
      <c r="CS229" s="22"/>
      <c r="CT229" s="22"/>
      <c r="CU229" s="22"/>
      <c r="CV229" s="22"/>
      <c r="CW229" s="22"/>
      <c r="CX229" s="22"/>
      <c r="CY229" s="22"/>
      <c r="CZ229" s="22"/>
      <c r="DA229" s="22"/>
      <c r="DB229" s="22"/>
      <c r="DC229" s="22"/>
      <c r="DD229" s="22"/>
      <c r="DE229" s="22"/>
      <c r="DF229" s="22"/>
      <c r="DG229" s="22"/>
      <c r="DH229" s="22"/>
      <c r="DI229" s="22"/>
      <c r="DJ229" s="22"/>
      <c r="DK229" s="22"/>
      <c r="DL229" s="22"/>
      <c r="DM229" s="22"/>
      <c r="DN229" s="22"/>
      <c r="DO229" s="22"/>
      <c r="DP229" s="22"/>
      <c r="DQ229" s="22"/>
      <c r="DR229" s="22"/>
      <c r="DS229" s="22"/>
      <c r="DT229" s="22"/>
      <c r="DU229" s="22"/>
      <c r="DV229" s="22"/>
      <c r="DW229" s="22"/>
      <c r="DX229" s="22"/>
      <c r="DY229" s="22"/>
      <c r="DZ229" s="22"/>
      <c r="EA229" s="22"/>
      <c r="EB229" s="22"/>
      <c r="EC229" s="26"/>
      <c r="ED229" s="26"/>
      <c r="EE229" s="26"/>
      <c r="EF229" s="27"/>
      <c r="EG229" s="3"/>
    </row>
    <row r="230" spans="2:137" s="19" customFormat="1" ht="11.25" customHeight="1" x14ac:dyDescent="0.2">
      <c r="B230" s="25"/>
      <c r="C230" s="21"/>
      <c r="D230" s="21"/>
      <c r="E230" s="21"/>
      <c r="F230" s="21"/>
      <c r="G230" s="21" t="s">
        <v>29</v>
      </c>
      <c r="H230" s="21" t="s">
        <v>56</v>
      </c>
      <c r="I230" s="21"/>
      <c r="J230" s="21"/>
      <c r="K230" s="21"/>
      <c r="L230" s="21"/>
      <c r="M230" s="21" t="s">
        <v>97</v>
      </c>
      <c r="N230" s="21"/>
      <c r="O230" s="21"/>
      <c r="P230" s="21"/>
      <c r="Q230" s="21"/>
      <c r="R230" s="21" t="s">
        <v>57</v>
      </c>
      <c r="S230" s="21"/>
      <c r="T230" s="21"/>
      <c r="U230" s="21"/>
      <c r="V230" s="21"/>
      <c r="W230" s="21" t="s">
        <v>59</v>
      </c>
      <c r="X230" s="21"/>
      <c r="Y230" s="21"/>
      <c r="Z230" s="21"/>
      <c r="AA230" s="21"/>
      <c r="AB230" s="115" t="s">
        <v>184</v>
      </c>
      <c r="AC230" s="21"/>
      <c r="AD230" s="21" t="s">
        <v>32</v>
      </c>
      <c r="AE230" s="21"/>
      <c r="AF230" s="21" t="s">
        <v>30</v>
      </c>
      <c r="AG230" s="21"/>
      <c r="AH230" s="21"/>
      <c r="AI230" s="21"/>
      <c r="AJ230" s="21"/>
      <c r="AK230" s="21"/>
      <c r="AL230" s="21" t="s">
        <v>192</v>
      </c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6"/>
      <c r="CP230" s="26"/>
      <c r="CQ230" s="26"/>
      <c r="CR230" s="27"/>
      <c r="CS230" s="22"/>
      <c r="CT230" s="22"/>
      <c r="CU230" s="22"/>
      <c r="CV230" s="22"/>
      <c r="CW230" s="22"/>
      <c r="CX230" s="22"/>
      <c r="CY230" s="22"/>
      <c r="CZ230" s="22"/>
      <c r="DA230" s="22"/>
      <c r="DB230" s="22"/>
      <c r="DC230" s="22"/>
      <c r="DD230" s="22"/>
      <c r="DE230" s="22"/>
      <c r="DF230" s="22"/>
      <c r="DG230" s="22"/>
      <c r="DH230" s="22"/>
      <c r="DI230" s="22"/>
      <c r="DJ230" s="22"/>
      <c r="DK230" s="22"/>
      <c r="DL230" s="22"/>
      <c r="DM230" s="22"/>
      <c r="DN230" s="22"/>
      <c r="DO230" s="22"/>
      <c r="DP230" s="22"/>
      <c r="DQ230" s="22"/>
      <c r="DR230" s="22"/>
      <c r="DS230" s="22"/>
      <c r="DT230" s="22"/>
      <c r="DU230" s="22"/>
      <c r="DV230" s="22"/>
      <c r="DW230" s="22"/>
      <c r="DX230" s="22"/>
      <c r="DY230" s="22"/>
      <c r="DZ230" s="22"/>
      <c r="EA230" s="22"/>
      <c r="EB230" s="22"/>
      <c r="EC230" s="26"/>
      <c r="ED230" s="26"/>
      <c r="EE230" s="26"/>
      <c r="EF230" s="27"/>
      <c r="EG230" s="3"/>
    </row>
    <row r="231" spans="2:137" s="19" customFormat="1" ht="11.25" customHeight="1" x14ac:dyDescent="0.2">
      <c r="B231" s="25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6"/>
      <c r="CP231" s="26"/>
      <c r="CQ231" s="26"/>
      <c r="CR231" s="27"/>
      <c r="CS231" s="22"/>
      <c r="CT231" s="22"/>
      <c r="CU231" s="22"/>
      <c r="CV231" s="22"/>
      <c r="CW231" s="22"/>
      <c r="CX231" s="22"/>
      <c r="CY231" s="22"/>
      <c r="CZ231" s="22"/>
      <c r="DA231" s="22"/>
      <c r="DB231" s="22"/>
      <c r="DC231" s="22"/>
      <c r="DD231" s="22"/>
      <c r="DE231" s="22"/>
      <c r="DF231" s="22"/>
      <c r="DG231" s="22"/>
      <c r="DH231" s="22"/>
      <c r="DI231" s="22"/>
      <c r="DJ231" s="22"/>
      <c r="DK231" s="22"/>
      <c r="DL231" s="22"/>
      <c r="DM231" s="22"/>
      <c r="DN231" s="22"/>
      <c r="DO231" s="22"/>
      <c r="DP231" s="22"/>
      <c r="DQ231" s="22"/>
      <c r="DR231" s="22"/>
      <c r="DS231" s="22"/>
      <c r="DT231" s="22"/>
      <c r="DU231" s="22"/>
      <c r="DV231" s="22"/>
      <c r="DW231" s="22"/>
      <c r="DX231" s="22"/>
      <c r="DY231" s="22"/>
      <c r="DZ231" s="22"/>
      <c r="EA231" s="22"/>
      <c r="EB231" s="22"/>
      <c r="EC231" s="26"/>
      <c r="ED231" s="26"/>
      <c r="EE231" s="26"/>
      <c r="EF231" s="27"/>
      <c r="EG231" s="3"/>
    </row>
    <row r="232" spans="2:137" s="19" customFormat="1" ht="11.25" customHeight="1" x14ac:dyDescent="0.2">
      <c r="B232" s="25"/>
      <c r="C232" s="21"/>
      <c r="D232" s="21"/>
      <c r="E232" s="21"/>
      <c r="F232" s="21"/>
      <c r="G232" s="21" t="s">
        <v>172</v>
      </c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 t="s">
        <v>46</v>
      </c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 t="str">
        <f>TEXT(자재단가!R6,"#,##0.#######")</f>
        <v>419,160.</v>
      </c>
      <c r="AQ232" s="21"/>
      <c r="AR232" s="21"/>
      <c r="AS232" s="21"/>
      <c r="AT232" s="21"/>
      <c r="AU232" s="21"/>
      <c r="AV232" s="21"/>
      <c r="AW232" s="21"/>
      <c r="AX232" s="21"/>
      <c r="AY232" s="21"/>
      <c r="AZ232" s="21" t="s">
        <v>15</v>
      </c>
      <c r="BA232" s="21"/>
      <c r="BB232" s="21"/>
      <c r="BC232" s="21" t="str">
        <f>TEXT(1.05,"#,##0.#######")</f>
        <v>1.05</v>
      </c>
      <c r="BD232" s="21"/>
      <c r="BE232" s="21"/>
      <c r="BF232" s="21"/>
      <c r="BG232" s="21" t="s">
        <v>17</v>
      </c>
      <c r="BH232" s="21"/>
      <c r="BI232" s="21"/>
      <c r="BJ232" s="21" t="s">
        <v>12</v>
      </c>
      <c r="BK232" s="21"/>
      <c r="BL232" s="21" t="str">
        <f>TEXT(10,"#,##0.#######")</f>
        <v>10.</v>
      </c>
      <c r="BM232" s="21"/>
      <c r="BN232" s="21" t="s">
        <v>43</v>
      </c>
      <c r="BO232" s="21"/>
      <c r="BP232" s="21"/>
      <c r="BQ232" s="21" t="s">
        <v>15</v>
      </c>
      <c r="BR232" s="21"/>
      <c r="BS232" s="21"/>
      <c r="BT232" s="21" t="str">
        <f>TEXT(AB230,"#,##0.#######")</f>
        <v>75.</v>
      </c>
      <c r="BU232" s="21"/>
      <c r="BV232" s="21" t="s">
        <v>32</v>
      </c>
      <c r="BW232" s="21"/>
      <c r="BX232" s="21" t="s">
        <v>11</v>
      </c>
      <c r="BY232" s="21"/>
      <c r="BZ232" s="21" t="str">
        <f>TEXT(TRUNC(AP232*BC232/BL232*(BT232*(1/100)),1),"#,##0.#######")</f>
        <v>33,008.8</v>
      </c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6"/>
      <c r="CP232" s="26"/>
      <c r="CQ232" s="26"/>
      <c r="CR232" s="27"/>
      <c r="CS232" s="22"/>
      <c r="CT232" s="22"/>
      <c r="CU232" s="22"/>
      <c r="CV232" s="22"/>
      <c r="CW232" s="22"/>
      <c r="CX232" s="22"/>
      <c r="CY232" s="22"/>
      <c r="CZ232" s="22"/>
      <c r="DA232" s="22"/>
      <c r="DB232" s="22"/>
      <c r="DC232" s="22"/>
      <c r="DD232" s="22"/>
      <c r="DE232" s="22"/>
      <c r="DF232" s="22"/>
      <c r="DG232" s="22"/>
      <c r="DH232" s="22"/>
      <c r="DI232" s="22"/>
      <c r="DJ232" s="22"/>
      <c r="DK232" s="22"/>
      <c r="DL232" s="22"/>
      <c r="DM232" s="22"/>
      <c r="DN232" s="22"/>
      <c r="DO232" s="22"/>
      <c r="DP232" s="22"/>
      <c r="DQ232" s="22"/>
      <c r="DR232" s="22"/>
      <c r="DS232" s="22"/>
      <c r="DT232" s="22"/>
      <c r="DU232" s="22"/>
      <c r="DV232" s="22"/>
      <c r="DW232" s="22"/>
      <c r="DX232" s="22"/>
      <c r="DY232" s="22"/>
      <c r="DZ232" s="22"/>
      <c r="EA232" s="22"/>
      <c r="EB232" s="22"/>
      <c r="EC232" s="26"/>
      <c r="ED232" s="26"/>
      <c r="EE232" s="26"/>
      <c r="EF232" s="27"/>
      <c r="EG232" s="3"/>
    </row>
    <row r="233" spans="2:137" s="108" customFormat="1" ht="11.25" customHeight="1" x14ac:dyDescent="0.2">
      <c r="B233" s="25"/>
      <c r="C233" s="105"/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  <c r="Y233" s="105"/>
      <c r="Z233" s="105"/>
      <c r="AA233" s="105"/>
      <c r="AB233" s="105"/>
      <c r="AC233" s="105"/>
      <c r="AD233" s="105"/>
      <c r="AE233" s="105"/>
      <c r="AF233" s="105"/>
      <c r="AG233" s="105"/>
      <c r="AH233" s="105"/>
      <c r="AI233" s="105"/>
      <c r="AJ233" s="105"/>
      <c r="AK233" s="105"/>
      <c r="AL233" s="105"/>
      <c r="AM233" s="105"/>
      <c r="AN233" s="105"/>
      <c r="AO233" s="105"/>
      <c r="AP233" s="105"/>
      <c r="AQ233" s="105"/>
      <c r="AR233" s="105"/>
      <c r="AS233" s="105"/>
      <c r="AT233" s="105"/>
      <c r="AU233" s="105"/>
      <c r="AV233" s="105"/>
      <c r="AW233" s="105"/>
      <c r="AX233" s="105"/>
      <c r="AY233" s="105"/>
      <c r="AZ233" s="105"/>
      <c r="BA233" s="105"/>
      <c r="BB233" s="105"/>
      <c r="BC233" s="105"/>
      <c r="BD233" s="105"/>
      <c r="BE233" s="105"/>
      <c r="BF233" s="105"/>
      <c r="BG233" s="105"/>
      <c r="BH233" s="105"/>
      <c r="BI233" s="105"/>
      <c r="BJ233" s="105"/>
      <c r="BK233" s="105"/>
      <c r="BL233" s="105"/>
      <c r="BM233" s="105"/>
      <c r="BN233" s="105"/>
      <c r="BO233" s="105"/>
      <c r="BP233" s="105"/>
      <c r="BQ233" s="105"/>
      <c r="BR233" s="105"/>
      <c r="BS233" s="105"/>
      <c r="BT233" s="105"/>
      <c r="BU233" s="105"/>
      <c r="BV233" s="105"/>
      <c r="BW233" s="105"/>
      <c r="BX233" s="105"/>
      <c r="BY233" s="105"/>
      <c r="BZ233" s="105"/>
      <c r="CA233" s="105"/>
      <c r="CB233" s="105"/>
      <c r="CC233" s="105"/>
      <c r="CD233" s="105"/>
      <c r="CE233" s="105"/>
      <c r="CF233" s="105"/>
      <c r="CG233" s="105"/>
      <c r="CH233" s="105"/>
      <c r="CI233" s="105"/>
      <c r="CJ233" s="105"/>
      <c r="CK233" s="105"/>
      <c r="CL233" s="105"/>
      <c r="CM233" s="105"/>
      <c r="CN233" s="105"/>
      <c r="CO233" s="26"/>
      <c r="CP233" s="26"/>
      <c r="CQ233" s="26"/>
      <c r="CR233" s="27"/>
      <c r="CS233" s="106"/>
      <c r="CT233" s="106"/>
      <c r="CU233" s="106"/>
      <c r="CV233" s="106"/>
      <c r="CW233" s="106"/>
      <c r="CX233" s="106"/>
      <c r="CY233" s="106"/>
      <c r="CZ233" s="106"/>
      <c r="DA233" s="106"/>
      <c r="DB233" s="106"/>
      <c r="DC233" s="106"/>
      <c r="DD233" s="106"/>
      <c r="DE233" s="106"/>
      <c r="DF233" s="106"/>
      <c r="DG233" s="106"/>
      <c r="DH233" s="106"/>
      <c r="DI233" s="106"/>
      <c r="DJ233" s="106"/>
      <c r="DK233" s="106"/>
      <c r="DL233" s="106"/>
      <c r="DM233" s="106"/>
      <c r="DN233" s="106"/>
      <c r="DO233" s="106"/>
      <c r="DP233" s="106"/>
      <c r="DQ233" s="106"/>
      <c r="DR233" s="106"/>
      <c r="DS233" s="106"/>
      <c r="DT233" s="106"/>
      <c r="DU233" s="106"/>
      <c r="DV233" s="106"/>
      <c r="DW233" s="106"/>
      <c r="DX233" s="106"/>
      <c r="DY233" s="106"/>
      <c r="DZ233" s="106"/>
      <c r="EA233" s="106"/>
      <c r="EB233" s="106"/>
      <c r="EC233" s="26"/>
      <c r="ED233" s="26"/>
      <c r="EE233" s="26"/>
      <c r="EF233" s="27"/>
      <c r="EG233" s="107"/>
    </row>
    <row r="234" spans="2:137" s="108" customFormat="1" ht="11.25" customHeight="1" x14ac:dyDescent="0.2">
      <c r="B234" s="25"/>
      <c r="C234" s="105"/>
      <c r="D234" s="105"/>
      <c r="E234" s="105"/>
      <c r="F234" s="105"/>
      <c r="G234" s="105" t="s">
        <v>173</v>
      </c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 t="s">
        <v>99</v>
      </c>
      <c r="X234" s="105"/>
      <c r="Y234" s="105"/>
      <c r="Z234" s="105"/>
      <c r="AA234" s="105"/>
      <c r="AB234" s="105"/>
      <c r="AC234" s="105"/>
      <c r="AD234" s="105"/>
      <c r="AE234" s="105"/>
      <c r="AF234" s="105"/>
      <c r="AG234" s="105"/>
      <c r="AH234" s="105"/>
      <c r="AI234" s="105"/>
      <c r="AJ234" s="105" t="str">
        <f>TEXT(자재단가!R5,"#,##0.#######")</f>
        <v>1,250.</v>
      </c>
      <c r="AK234" s="105"/>
      <c r="AL234" s="105"/>
      <c r="AM234" s="105"/>
      <c r="AN234" s="105"/>
      <c r="AO234" s="105"/>
      <c r="AP234" s="105"/>
      <c r="AQ234" s="105"/>
      <c r="AR234" s="105" t="s">
        <v>15</v>
      </c>
      <c r="AS234" s="105"/>
      <c r="AT234" s="105"/>
      <c r="AU234" s="105" t="str">
        <f>TEXT(1.03,"#,##0.#######")</f>
        <v>1.03</v>
      </c>
      <c r="AV234" s="105"/>
      <c r="AW234" s="105"/>
      <c r="AX234" s="105"/>
      <c r="AY234" s="105" t="s">
        <v>33</v>
      </c>
      <c r="AZ234" s="105"/>
      <c r="BA234" s="105"/>
      <c r="BB234" s="105" t="s">
        <v>12</v>
      </c>
      <c r="BC234" s="105"/>
      <c r="BD234" s="105" t="str">
        <f>TEXT(10,"#,##0.#######")</f>
        <v>10.</v>
      </c>
      <c r="BE234" s="105"/>
      <c r="BF234" s="105" t="s">
        <v>43</v>
      </c>
      <c r="BG234" s="105"/>
      <c r="BH234" s="105"/>
      <c r="BI234" s="105" t="s">
        <v>11</v>
      </c>
      <c r="BJ234" s="105"/>
      <c r="BK234" s="105" t="str">
        <f>TEXT(TRUNC(AJ234*AU234/BD234,1),"#,##0.#######")</f>
        <v>128.7</v>
      </c>
      <c r="BL234" s="105"/>
      <c r="BM234" s="105"/>
      <c r="BN234" s="105"/>
      <c r="BO234" s="105"/>
      <c r="BP234" s="105"/>
      <c r="BQ234" s="105"/>
      <c r="BR234" s="105"/>
      <c r="BS234" s="105"/>
      <c r="BT234" s="105"/>
      <c r="BU234" s="105"/>
      <c r="BV234" s="105"/>
      <c r="BW234" s="105"/>
      <c r="BX234" s="105"/>
      <c r="BY234" s="105"/>
      <c r="BZ234" s="105"/>
      <c r="CA234" s="105"/>
      <c r="CB234" s="105"/>
      <c r="CC234" s="105"/>
      <c r="CD234" s="105"/>
      <c r="CE234" s="105"/>
      <c r="CF234" s="105"/>
      <c r="CG234" s="105"/>
      <c r="CH234" s="105"/>
      <c r="CI234" s="105"/>
      <c r="CJ234" s="105"/>
      <c r="CK234" s="105"/>
      <c r="CL234" s="105"/>
      <c r="CM234" s="105"/>
      <c r="CN234" s="105"/>
      <c r="CO234" s="26"/>
      <c r="CP234" s="26"/>
      <c r="CQ234" s="26"/>
      <c r="CR234" s="27"/>
      <c r="CS234" s="106"/>
      <c r="CT234" s="106"/>
      <c r="CU234" s="106"/>
      <c r="CV234" s="106"/>
      <c r="CW234" s="106"/>
      <c r="CX234" s="106"/>
      <c r="CY234" s="106"/>
      <c r="CZ234" s="106"/>
      <c r="DA234" s="106"/>
      <c r="DB234" s="106"/>
      <c r="DC234" s="106"/>
      <c r="DD234" s="106"/>
      <c r="DE234" s="106"/>
      <c r="DF234" s="106"/>
      <c r="DG234" s="106"/>
      <c r="DH234" s="106"/>
      <c r="DI234" s="106"/>
      <c r="DJ234" s="106"/>
      <c r="DK234" s="106"/>
      <c r="DL234" s="106"/>
      <c r="DM234" s="106"/>
      <c r="DN234" s="106"/>
      <c r="DO234" s="106"/>
      <c r="DP234" s="106"/>
      <c r="DQ234" s="106"/>
      <c r="DR234" s="106"/>
      <c r="DS234" s="106"/>
      <c r="DT234" s="106"/>
      <c r="DU234" s="106"/>
      <c r="DV234" s="106"/>
      <c r="DW234" s="106"/>
      <c r="DX234" s="106"/>
      <c r="DY234" s="106"/>
      <c r="DZ234" s="106"/>
      <c r="EA234" s="106"/>
      <c r="EB234" s="106"/>
      <c r="EC234" s="26"/>
      <c r="ED234" s="26"/>
      <c r="EE234" s="26"/>
      <c r="EF234" s="27"/>
      <c r="EG234" s="107"/>
    </row>
    <row r="235" spans="2:137" s="19" customFormat="1" ht="11.25" customHeight="1" x14ac:dyDescent="0.2">
      <c r="B235" s="25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6"/>
      <c r="CP235" s="26"/>
      <c r="CQ235" s="26"/>
      <c r="CR235" s="27"/>
      <c r="CS235" s="22"/>
      <c r="CT235" s="22"/>
      <c r="CU235" s="22"/>
      <c r="CV235" s="22"/>
      <c r="CW235" s="22"/>
      <c r="CX235" s="22"/>
      <c r="CY235" s="22"/>
      <c r="CZ235" s="22"/>
      <c r="DA235" s="22"/>
      <c r="DB235" s="22"/>
      <c r="DC235" s="22"/>
      <c r="DD235" s="22"/>
      <c r="DE235" s="22"/>
      <c r="DF235" s="22"/>
      <c r="DG235" s="22"/>
      <c r="DH235" s="22"/>
      <c r="DI235" s="22"/>
      <c r="DJ235" s="22"/>
      <c r="DK235" s="22"/>
      <c r="DL235" s="22"/>
      <c r="DM235" s="22"/>
      <c r="DN235" s="22"/>
      <c r="DO235" s="22"/>
      <c r="DP235" s="22"/>
      <c r="DQ235" s="22"/>
      <c r="DR235" s="22"/>
      <c r="DS235" s="22"/>
      <c r="DT235" s="22"/>
      <c r="DU235" s="22"/>
      <c r="DV235" s="22"/>
      <c r="DW235" s="22"/>
      <c r="DX235" s="22"/>
      <c r="DY235" s="22"/>
      <c r="DZ235" s="22"/>
      <c r="EA235" s="22"/>
      <c r="EB235" s="22"/>
      <c r="EC235" s="26"/>
      <c r="ED235" s="26"/>
      <c r="EE235" s="26"/>
      <c r="EF235" s="27"/>
      <c r="EG235" s="3"/>
    </row>
    <row r="236" spans="2:137" s="19" customFormat="1" ht="11.25" customHeight="1" x14ac:dyDescent="0.2">
      <c r="B236" s="25"/>
      <c r="C236" s="21"/>
      <c r="D236" s="21"/>
      <c r="E236" s="21"/>
      <c r="F236" s="21"/>
      <c r="G236" s="21" t="s">
        <v>53</v>
      </c>
      <c r="H236" s="21"/>
      <c r="I236" s="21"/>
      <c r="J236" s="21"/>
      <c r="K236" s="21"/>
      <c r="L236" s="21"/>
      <c r="M236" s="21"/>
      <c r="N236" s="21"/>
      <c r="O236" s="21"/>
      <c r="P236" s="21" t="s">
        <v>9</v>
      </c>
      <c r="Q236" s="21"/>
      <c r="R236" s="21"/>
      <c r="S236" s="21" t="str">
        <f>TEXT(TRUNC(BZ232+BK234,1),"#,##0.#######")</f>
        <v>33,137.5</v>
      </c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6"/>
      <c r="CP236" s="26" t="str">
        <f>S236</f>
        <v>33,137.5</v>
      </c>
      <c r="CQ236" s="26"/>
      <c r="CR236" s="27"/>
      <c r="CS236" s="22"/>
      <c r="CT236" s="22"/>
      <c r="CU236" s="22"/>
      <c r="CV236" s="22"/>
      <c r="CW236" s="22"/>
      <c r="CX236" s="22"/>
      <c r="CY236" s="22"/>
      <c r="CZ236" s="22"/>
      <c r="DA236" s="22"/>
      <c r="DB236" s="22"/>
      <c r="DC236" s="22"/>
      <c r="DD236" s="22"/>
      <c r="DE236" s="22"/>
      <c r="DF236" s="22"/>
      <c r="DG236" s="22"/>
      <c r="DH236" s="22"/>
      <c r="DI236" s="22"/>
      <c r="DJ236" s="22"/>
      <c r="DK236" s="22"/>
      <c r="DL236" s="22"/>
      <c r="DM236" s="22"/>
      <c r="DN236" s="22"/>
      <c r="DO236" s="22"/>
      <c r="DP236" s="22"/>
      <c r="DQ236" s="22"/>
      <c r="DR236" s="22"/>
      <c r="DS236" s="22"/>
      <c r="DT236" s="22"/>
      <c r="DU236" s="22"/>
      <c r="DV236" s="22"/>
      <c r="DW236" s="22"/>
      <c r="DX236" s="22"/>
      <c r="DY236" s="22"/>
      <c r="DZ236" s="22"/>
      <c r="EA236" s="22"/>
      <c r="EB236" s="22"/>
      <c r="EC236" s="26"/>
      <c r="ED236" s="26" t="str">
        <f>S236</f>
        <v>33,137.5</v>
      </c>
      <c r="EE236" s="26"/>
      <c r="EF236" s="27"/>
      <c r="EG236" s="3"/>
    </row>
    <row r="237" spans="2:137" s="19" customFormat="1" ht="11.25" customHeight="1" x14ac:dyDescent="0.2">
      <c r="B237" s="25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6"/>
      <c r="CP237" s="26"/>
      <c r="CQ237" s="26"/>
      <c r="CR237" s="27"/>
      <c r="CS237" s="22"/>
      <c r="CT237" s="22"/>
      <c r="CU237" s="22"/>
      <c r="CV237" s="22"/>
      <c r="CW237" s="22"/>
      <c r="CX237" s="22"/>
      <c r="CY237" s="22"/>
      <c r="CZ237" s="22"/>
      <c r="DA237" s="22"/>
      <c r="DB237" s="22"/>
      <c r="DC237" s="22"/>
      <c r="DD237" s="22"/>
      <c r="DE237" s="22"/>
      <c r="DF237" s="22"/>
      <c r="DG237" s="22"/>
      <c r="DH237" s="22"/>
      <c r="DI237" s="22"/>
      <c r="DJ237" s="22"/>
      <c r="DK237" s="22"/>
      <c r="DL237" s="22"/>
      <c r="DM237" s="22"/>
      <c r="DN237" s="22"/>
      <c r="DO237" s="22"/>
      <c r="DP237" s="22"/>
      <c r="DQ237" s="22"/>
      <c r="DR237" s="22"/>
      <c r="DS237" s="22"/>
      <c r="DT237" s="22"/>
      <c r="DU237" s="22"/>
      <c r="DV237" s="22"/>
      <c r="DW237" s="22"/>
      <c r="DX237" s="22"/>
      <c r="DY237" s="22"/>
      <c r="DZ237" s="22"/>
      <c r="EA237" s="22"/>
      <c r="EB237" s="22"/>
      <c r="EC237" s="26"/>
      <c r="ED237" s="26"/>
      <c r="EE237" s="26"/>
      <c r="EF237" s="27"/>
      <c r="EG237" s="3"/>
    </row>
    <row r="238" spans="2:137" s="19" customFormat="1" ht="11.25" customHeight="1" x14ac:dyDescent="0.2">
      <c r="B238" s="25"/>
      <c r="C238" s="21"/>
      <c r="D238" s="21" t="s">
        <v>22</v>
      </c>
      <c r="E238" s="21"/>
      <c r="F238" s="21"/>
      <c r="G238" s="21" t="s">
        <v>52</v>
      </c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6"/>
      <c r="CP238" s="26"/>
      <c r="CQ238" s="26"/>
      <c r="CR238" s="27"/>
      <c r="CS238" s="22"/>
      <c r="CT238" s="22"/>
      <c r="CU238" s="22"/>
      <c r="CV238" s="22"/>
      <c r="CW238" s="22"/>
      <c r="CX238" s="22"/>
      <c r="CY238" s="22"/>
      <c r="CZ238" s="22"/>
      <c r="DA238" s="22"/>
      <c r="DB238" s="22"/>
      <c r="DC238" s="22"/>
      <c r="DD238" s="22"/>
      <c r="DE238" s="22"/>
      <c r="DF238" s="22"/>
      <c r="DG238" s="22"/>
      <c r="DH238" s="22"/>
      <c r="DI238" s="22"/>
      <c r="DJ238" s="22"/>
      <c r="DK238" s="22"/>
      <c r="DL238" s="22"/>
      <c r="DM238" s="22"/>
      <c r="DN238" s="22"/>
      <c r="DO238" s="22"/>
      <c r="DP238" s="22"/>
      <c r="DQ238" s="22"/>
      <c r="DR238" s="22"/>
      <c r="DS238" s="22"/>
      <c r="DT238" s="22"/>
      <c r="DU238" s="22"/>
      <c r="DV238" s="22"/>
      <c r="DW238" s="22"/>
      <c r="DX238" s="22"/>
      <c r="DY238" s="22"/>
      <c r="DZ238" s="22"/>
      <c r="EA238" s="22"/>
      <c r="EB238" s="22"/>
      <c r="EC238" s="26"/>
      <c r="ED238" s="26"/>
      <c r="EE238" s="26"/>
      <c r="EF238" s="27"/>
      <c r="EG238" s="3"/>
    </row>
    <row r="239" spans="2:137" s="19" customFormat="1" ht="11.25" customHeight="1" x14ac:dyDescent="0.2">
      <c r="B239" s="25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6"/>
      <c r="CP239" s="26"/>
      <c r="CQ239" s="26"/>
      <c r="CR239" s="27"/>
      <c r="CS239" s="22"/>
      <c r="CT239" s="22"/>
      <c r="CU239" s="22"/>
      <c r="CV239" s="22"/>
      <c r="CW239" s="22"/>
      <c r="CX239" s="22"/>
      <c r="CY239" s="22"/>
      <c r="CZ239" s="22"/>
      <c r="DA239" s="22"/>
      <c r="DB239" s="22"/>
      <c r="DC239" s="22"/>
      <c r="DD239" s="22"/>
      <c r="DE239" s="22"/>
      <c r="DF239" s="22"/>
      <c r="DG239" s="22"/>
      <c r="DH239" s="22"/>
      <c r="DI239" s="22"/>
      <c r="DJ239" s="22"/>
      <c r="DK239" s="22"/>
      <c r="DL239" s="22"/>
      <c r="DM239" s="22"/>
      <c r="DN239" s="22"/>
      <c r="DO239" s="22"/>
      <c r="DP239" s="22"/>
      <c r="DQ239" s="22"/>
      <c r="DR239" s="22"/>
      <c r="DS239" s="22"/>
      <c r="DT239" s="22"/>
      <c r="DU239" s="22"/>
      <c r="DV239" s="22"/>
      <c r="DW239" s="22"/>
      <c r="DX239" s="22"/>
      <c r="DY239" s="22"/>
      <c r="DZ239" s="22"/>
      <c r="EA239" s="22"/>
      <c r="EB239" s="22"/>
      <c r="EC239" s="26"/>
      <c r="ED239" s="26"/>
      <c r="EE239" s="26"/>
      <c r="EF239" s="27"/>
      <c r="EG239" s="3"/>
    </row>
    <row r="240" spans="2:137" s="19" customFormat="1" ht="11.25" customHeight="1" x14ac:dyDescent="0.2">
      <c r="B240" s="25"/>
      <c r="C240" s="21"/>
      <c r="D240" s="21"/>
      <c r="E240" s="21" t="s">
        <v>36</v>
      </c>
      <c r="F240" s="21"/>
      <c r="G240" s="21" t="s">
        <v>37</v>
      </c>
      <c r="H240" s="21"/>
      <c r="I240" s="21" t="s">
        <v>38</v>
      </c>
      <c r="J240" s="21"/>
      <c r="K240" s="21"/>
      <c r="L240" s="21" t="s">
        <v>51</v>
      </c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6"/>
      <c r="CP240" s="26"/>
      <c r="CQ240" s="26"/>
      <c r="CR240" s="27"/>
      <c r="CS240" s="22"/>
      <c r="CT240" s="22"/>
      <c r="CU240" s="22"/>
      <c r="CV240" s="22"/>
      <c r="CW240" s="22"/>
      <c r="CX240" s="22"/>
      <c r="CY240" s="22"/>
      <c r="CZ240" s="22"/>
      <c r="DA240" s="22"/>
      <c r="DB240" s="22"/>
      <c r="DC240" s="22"/>
      <c r="DD240" s="22"/>
      <c r="DE240" s="22"/>
      <c r="DF240" s="22"/>
      <c r="DG240" s="22"/>
      <c r="DH240" s="22"/>
      <c r="DI240" s="22"/>
      <c r="DJ240" s="22"/>
      <c r="DK240" s="22"/>
      <c r="DL240" s="22"/>
      <c r="DM240" s="22"/>
      <c r="DN240" s="22"/>
      <c r="DO240" s="22"/>
      <c r="DP240" s="22"/>
      <c r="DQ240" s="22"/>
      <c r="DR240" s="22"/>
      <c r="DS240" s="22"/>
      <c r="DT240" s="22"/>
      <c r="DU240" s="22"/>
      <c r="DV240" s="22"/>
      <c r="DW240" s="22"/>
      <c r="DX240" s="22"/>
      <c r="DY240" s="22"/>
      <c r="DZ240" s="22"/>
      <c r="EA240" s="22"/>
      <c r="EB240" s="22"/>
      <c r="EC240" s="26"/>
      <c r="ED240" s="26"/>
      <c r="EE240" s="26"/>
      <c r="EF240" s="27"/>
      <c r="EG240" s="3"/>
    </row>
    <row r="241" spans="2:137" s="19" customFormat="1" ht="11.25" customHeight="1" x14ac:dyDescent="0.2">
      <c r="B241" s="25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6"/>
      <c r="CP241" s="26"/>
      <c r="CQ241" s="26"/>
      <c r="CR241" s="27"/>
      <c r="CS241" s="22"/>
      <c r="CT241" s="22"/>
      <c r="CU241" s="22"/>
      <c r="CV241" s="22"/>
      <c r="CW241" s="22"/>
      <c r="CX241" s="22"/>
      <c r="CY241" s="22"/>
      <c r="CZ241" s="22"/>
      <c r="DA241" s="22"/>
      <c r="DB241" s="22"/>
      <c r="DC241" s="22"/>
      <c r="DD241" s="22"/>
      <c r="DE241" s="22"/>
      <c r="DF241" s="22"/>
      <c r="DG241" s="22"/>
      <c r="DH241" s="22"/>
      <c r="DI241" s="22"/>
      <c r="DJ241" s="22"/>
      <c r="DK241" s="22"/>
      <c r="DL241" s="22"/>
      <c r="DM241" s="22"/>
      <c r="DN241" s="22"/>
      <c r="DO241" s="22"/>
      <c r="DP241" s="22"/>
      <c r="DQ241" s="22"/>
      <c r="DR241" s="22"/>
      <c r="DS241" s="22"/>
      <c r="DT241" s="22"/>
      <c r="DU241" s="22"/>
      <c r="DV241" s="22"/>
      <c r="DW241" s="22"/>
      <c r="DX241" s="22"/>
      <c r="DY241" s="22"/>
      <c r="DZ241" s="22"/>
      <c r="EA241" s="22"/>
      <c r="EB241" s="22"/>
      <c r="EC241" s="26"/>
      <c r="ED241" s="26"/>
      <c r="EE241" s="26"/>
      <c r="EF241" s="27"/>
      <c r="EG241" s="3"/>
    </row>
    <row r="242" spans="2:137" s="19" customFormat="1" ht="11.25" customHeight="1" x14ac:dyDescent="0.2">
      <c r="B242" s="25"/>
      <c r="C242" s="21"/>
      <c r="D242" s="21"/>
      <c r="E242" s="21"/>
      <c r="F242" s="21"/>
      <c r="G242" s="21" t="s">
        <v>47</v>
      </c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 t="s">
        <v>9</v>
      </c>
      <c r="S242" s="21"/>
      <c r="T242" s="21" t="str">
        <f>TEXT(노임단가!L6,"#,##0")</f>
        <v>189,303</v>
      </c>
      <c r="U242" s="21"/>
      <c r="V242" s="21"/>
      <c r="W242" s="21"/>
      <c r="X242" s="21"/>
      <c r="Y242" s="21"/>
      <c r="Z242" s="21"/>
      <c r="AA242" s="21"/>
      <c r="AB242" s="21"/>
      <c r="AC242" s="21"/>
      <c r="AD242" s="21" t="s">
        <v>15</v>
      </c>
      <c r="AE242" s="21"/>
      <c r="AF242" s="21"/>
      <c r="AG242" s="21" t="str">
        <f>TEXT(0.73,"#,##0.#######")</f>
        <v>0.73</v>
      </c>
      <c r="AH242" s="21"/>
      <c r="AI242" s="21"/>
      <c r="AJ242" s="21"/>
      <c r="AK242" s="21" t="s">
        <v>38</v>
      </c>
      <c r="AL242" s="21"/>
      <c r="AM242" s="21"/>
      <c r="AN242" s="21" t="s">
        <v>12</v>
      </c>
      <c r="AO242" s="21"/>
      <c r="AP242" s="21" t="str">
        <f>TEXT(10,"#,##0.#######")</f>
        <v>10.</v>
      </c>
      <c r="AQ242" s="21"/>
      <c r="AR242" s="21" t="s">
        <v>43</v>
      </c>
      <c r="AS242" s="21"/>
      <c r="AT242" s="21"/>
      <c r="AU242" s="21" t="s">
        <v>11</v>
      </c>
      <c r="AV242" s="21"/>
      <c r="AW242" s="21" t="str">
        <f>TEXT(TRUNC(T242*AG242/AP242,1),"#,##0.#######")</f>
        <v>13,819.1</v>
      </c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6"/>
      <c r="CP242" s="26"/>
      <c r="CQ242" s="26"/>
      <c r="CR242" s="27"/>
      <c r="CS242" s="22"/>
      <c r="CT242" s="22"/>
      <c r="CU242" s="22"/>
      <c r="CV242" s="22"/>
      <c r="CW242" s="22"/>
      <c r="CX242" s="22"/>
      <c r="CY242" s="22"/>
      <c r="CZ242" s="22"/>
      <c r="DA242" s="22"/>
      <c r="DB242" s="22"/>
      <c r="DC242" s="22"/>
      <c r="DD242" s="22"/>
      <c r="DE242" s="22"/>
      <c r="DF242" s="22"/>
      <c r="DG242" s="22"/>
      <c r="DH242" s="22"/>
      <c r="DI242" s="22"/>
      <c r="DJ242" s="22"/>
      <c r="DK242" s="22"/>
      <c r="DL242" s="22"/>
      <c r="DM242" s="22"/>
      <c r="DN242" s="22"/>
      <c r="DO242" s="22"/>
      <c r="DP242" s="22"/>
      <c r="DQ242" s="22"/>
      <c r="DR242" s="22"/>
      <c r="DS242" s="22"/>
      <c r="DT242" s="22"/>
      <c r="DU242" s="22"/>
      <c r="DV242" s="22"/>
      <c r="DW242" s="22"/>
      <c r="DX242" s="22"/>
      <c r="DY242" s="22"/>
      <c r="DZ242" s="22"/>
      <c r="EA242" s="22"/>
      <c r="EB242" s="22"/>
      <c r="EC242" s="26"/>
      <c r="ED242" s="26"/>
      <c r="EE242" s="26"/>
      <c r="EF242" s="27"/>
      <c r="EG242" s="3"/>
    </row>
    <row r="243" spans="2:137" s="19" customFormat="1" ht="11.25" customHeight="1" x14ac:dyDescent="0.2">
      <c r="B243" s="25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6"/>
      <c r="CP243" s="26"/>
      <c r="CQ243" s="26"/>
      <c r="CR243" s="27"/>
      <c r="CS243" s="22"/>
      <c r="CT243" s="22"/>
      <c r="CU243" s="22"/>
      <c r="CV243" s="22"/>
      <c r="CW243" s="22"/>
      <c r="CX243" s="22"/>
      <c r="CY243" s="22"/>
      <c r="CZ243" s="22"/>
      <c r="DA243" s="22"/>
      <c r="DB243" s="22"/>
      <c r="DC243" s="22"/>
      <c r="DD243" s="22"/>
      <c r="DE243" s="22"/>
      <c r="DF243" s="22"/>
      <c r="DG243" s="22"/>
      <c r="DH243" s="22"/>
      <c r="DI243" s="22"/>
      <c r="DJ243" s="22"/>
      <c r="DK243" s="22"/>
      <c r="DL243" s="22"/>
      <c r="DM243" s="22"/>
      <c r="DN243" s="22"/>
      <c r="DO243" s="22"/>
      <c r="DP243" s="22"/>
      <c r="DQ243" s="22"/>
      <c r="DR243" s="22"/>
      <c r="DS243" s="22"/>
      <c r="DT243" s="22"/>
      <c r="DU243" s="22"/>
      <c r="DV243" s="22"/>
      <c r="DW243" s="22"/>
      <c r="DX243" s="22"/>
      <c r="DY243" s="22"/>
      <c r="DZ243" s="22"/>
      <c r="EA243" s="22"/>
      <c r="EB243" s="22"/>
      <c r="EC243" s="26"/>
      <c r="ED243" s="26"/>
      <c r="EE243" s="26"/>
      <c r="EF243" s="27"/>
      <c r="EG243" s="3"/>
    </row>
    <row r="244" spans="2:137" s="19" customFormat="1" ht="11.25" customHeight="1" x14ac:dyDescent="0.2">
      <c r="B244" s="25"/>
      <c r="C244" s="21"/>
      <c r="D244" s="21"/>
      <c r="E244" s="21"/>
      <c r="F244" s="21"/>
      <c r="G244" s="21" t="s">
        <v>39</v>
      </c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 t="s">
        <v>9</v>
      </c>
      <c r="S244" s="21"/>
      <c r="T244" s="21"/>
      <c r="U244" s="21" t="str">
        <f>TEXT(노임단가!L5,"#,##0")</f>
        <v>109,819</v>
      </c>
      <c r="V244" s="21"/>
      <c r="W244" s="21"/>
      <c r="X244" s="21"/>
      <c r="Y244" s="21"/>
      <c r="Z244" s="21"/>
      <c r="AA244" s="21"/>
      <c r="AB244" s="21"/>
      <c r="AC244" s="21"/>
      <c r="AD244" s="21"/>
      <c r="AE244" s="21" t="s">
        <v>15</v>
      </c>
      <c r="AF244" s="21"/>
      <c r="AG244" s="21"/>
      <c r="AH244" s="21" t="str">
        <f>TEXT(0.38,"#,##0.#######")</f>
        <v>0.38</v>
      </c>
      <c r="AI244" s="21"/>
      <c r="AJ244" s="21"/>
      <c r="AK244" s="21"/>
      <c r="AL244" s="21" t="s">
        <v>38</v>
      </c>
      <c r="AM244" s="21"/>
      <c r="AN244" s="21"/>
      <c r="AO244" s="21" t="s">
        <v>12</v>
      </c>
      <c r="AP244" s="21"/>
      <c r="AQ244" s="21" t="str">
        <f>TEXT(10,"#,##0.#######")</f>
        <v>10.</v>
      </c>
      <c r="AR244" s="21"/>
      <c r="AS244" s="21" t="s">
        <v>43</v>
      </c>
      <c r="AT244" s="21"/>
      <c r="AU244" s="21"/>
      <c r="AV244" s="21" t="s">
        <v>11</v>
      </c>
      <c r="AW244" s="21"/>
      <c r="AX244" s="21" t="str">
        <f>TEXT(TRUNC(U244*AH244/AQ244,1),"#,##0.#######")</f>
        <v>4,173.1</v>
      </c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6"/>
      <c r="CP244" s="26"/>
      <c r="CQ244" s="26"/>
      <c r="CR244" s="27"/>
      <c r="CS244" s="22"/>
      <c r="CT244" s="22"/>
      <c r="CU244" s="22"/>
      <c r="CV244" s="22"/>
      <c r="CW244" s="22"/>
      <c r="CX244" s="22"/>
      <c r="CY244" s="22"/>
      <c r="CZ244" s="22"/>
      <c r="DA244" s="22"/>
      <c r="DB244" s="22"/>
      <c r="DC244" s="22"/>
      <c r="DD244" s="22"/>
      <c r="DE244" s="22"/>
      <c r="DF244" s="22"/>
      <c r="DG244" s="22"/>
      <c r="DH244" s="22"/>
      <c r="DI244" s="22"/>
      <c r="DJ244" s="22"/>
      <c r="DK244" s="22"/>
      <c r="DL244" s="22"/>
      <c r="DM244" s="22"/>
      <c r="DN244" s="22"/>
      <c r="DO244" s="22"/>
      <c r="DP244" s="22"/>
      <c r="DQ244" s="22"/>
      <c r="DR244" s="22"/>
      <c r="DS244" s="22"/>
      <c r="DT244" s="22"/>
      <c r="DU244" s="22"/>
      <c r="DV244" s="22"/>
      <c r="DW244" s="22"/>
      <c r="DX244" s="22"/>
      <c r="DY244" s="22"/>
      <c r="DZ244" s="22"/>
      <c r="EA244" s="22"/>
      <c r="EB244" s="22"/>
      <c r="EC244" s="26"/>
      <c r="ED244" s="26"/>
      <c r="EE244" s="26"/>
      <c r="EF244" s="27"/>
      <c r="EG244" s="3"/>
    </row>
    <row r="245" spans="2:137" s="19" customFormat="1" ht="11.25" customHeight="1" x14ac:dyDescent="0.2">
      <c r="B245" s="25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6"/>
      <c r="CP245" s="26"/>
      <c r="CQ245" s="26"/>
      <c r="CR245" s="27"/>
      <c r="CS245" s="22"/>
      <c r="CT245" s="22"/>
      <c r="CU245" s="22"/>
      <c r="CV245" s="22"/>
      <c r="CW245" s="22"/>
      <c r="CX245" s="22"/>
      <c r="CY245" s="22"/>
      <c r="CZ245" s="22"/>
      <c r="DA245" s="22"/>
      <c r="DB245" s="22"/>
      <c r="DC245" s="22"/>
      <c r="DD245" s="22"/>
      <c r="DE245" s="22"/>
      <c r="DF245" s="22"/>
      <c r="DG245" s="22"/>
      <c r="DH245" s="22"/>
      <c r="DI245" s="22"/>
      <c r="DJ245" s="22"/>
      <c r="DK245" s="22"/>
      <c r="DL245" s="22"/>
      <c r="DM245" s="22"/>
      <c r="DN245" s="22"/>
      <c r="DO245" s="22"/>
      <c r="DP245" s="22"/>
      <c r="DQ245" s="22"/>
      <c r="DR245" s="22"/>
      <c r="DS245" s="22"/>
      <c r="DT245" s="22"/>
      <c r="DU245" s="22"/>
      <c r="DV245" s="22"/>
      <c r="DW245" s="22"/>
      <c r="DX245" s="22"/>
      <c r="DY245" s="22"/>
      <c r="DZ245" s="22"/>
      <c r="EA245" s="22"/>
      <c r="EB245" s="22"/>
      <c r="EC245" s="26"/>
      <c r="ED245" s="26"/>
      <c r="EE245" s="26"/>
      <c r="EF245" s="27"/>
      <c r="EG245" s="3"/>
    </row>
    <row r="246" spans="2:137" s="19" customFormat="1" ht="11.25" customHeight="1" x14ac:dyDescent="0.2">
      <c r="B246" s="25"/>
      <c r="C246" s="21"/>
      <c r="D246" s="21"/>
      <c r="E246" s="21"/>
      <c r="F246" s="21"/>
      <c r="G246" s="21" t="s">
        <v>40</v>
      </c>
      <c r="H246" s="21"/>
      <c r="I246" s="21"/>
      <c r="J246" s="21"/>
      <c r="K246" s="21"/>
      <c r="L246" s="21"/>
      <c r="M246" s="21"/>
      <c r="N246" s="21"/>
      <c r="O246" s="21"/>
      <c r="P246" s="21" t="s">
        <v>9</v>
      </c>
      <c r="Q246" s="21"/>
      <c r="R246" s="21" t="str">
        <f>TEXT(TRUNC(AW242+AX244,1),"#,##0.#######")</f>
        <v>17,992.2</v>
      </c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6"/>
      <c r="CP246" s="26"/>
      <c r="CQ246" s="26" t="str">
        <f>R246</f>
        <v>17,992.2</v>
      </c>
      <c r="CR246" s="27"/>
      <c r="CS246" s="22"/>
      <c r="CT246" s="22"/>
      <c r="CU246" s="22"/>
      <c r="CV246" s="22"/>
      <c r="CW246" s="22"/>
      <c r="CX246" s="22"/>
      <c r="CY246" s="22"/>
      <c r="CZ246" s="22"/>
      <c r="DA246" s="22"/>
      <c r="DB246" s="22"/>
      <c r="DC246" s="22"/>
      <c r="DD246" s="22"/>
      <c r="DE246" s="22"/>
      <c r="DF246" s="22"/>
      <c r="DG246" s="22"/>
      <c r="DH246" s="22"/>
      <c r="DI246" s="22"/>
      <c r="DJ246" s="22"/>
      <c r="DK246" s="22"/>
      <c r="DL246" s="22"/>
      <c r="DM246" s="22"/>
      <c r="DN246" s="22"/>
      <c r="DO246" s="22"/>
      <c r="DP246" s="22"/>
      <c r="DQ246" s="22"/>
      <c r="DR246" s="22"/>
      <c r="DS246" s="22"/>
      <c r="DT246" s="22"/>
      <c r="DU246" s="22"/>
      <c r="DV246" s="22"/>
      <c r="DW246" s="22"/>
      <c r="DX246" s="22"/>
      <c r="DY246" s="22"/>
      <c r="DZ246" s="22"/>
      <c r="EA246" s="22"/>
      <c r="EB246" s="22"/>
      <c r="EC246" s="26"/>
      <c r="ED246" s="26"/>
      <c r="EE246" s="26" t="str">
        <f>R246</f>
        <v>17,992.2</v>
      </c>
      <c r="EF246" s="27"/>
      <c r="EG246" s="3"/>
    </row>
    <row r="247" spans="2:137" s="19" customFormat="1" ht="11.25" customHeight="1" x14ac:dyDescent="0.2">
      <c r="B247" s="25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6"/>
      <c r="CP247" s="26"/>
      <c r="CQ247" s="26"/>
      <c r="CR247" s="27"/>
      <c r="CS247" s="22"/>
      <c r="CT247" s="22"/>
      <c r="CU247" s="22"/>
      <c r="CV247" s="22"/>
      <c r="CW247" s="22"/>
      <c r="CX247" s="22"/>
      <c r="CY247" s="22"/>
      <c r="CZ247" s="22"/>
      <c r="DA247" s="22"/>
      <c r="DB247" s="22"/>
      <c r="DC247" s="22"/>
      <c r="DD247" s="22"/>
      <c r="DE247" s="22"/>
      <c r="DF247" s="22"/>
      <c r="DG247" s="22"/>
      <c r="DH247" s="22"/>
      <c r="DI247" s="22"/>
      <c r="DJ247" s="22"/>
      <c r="DK247" s="22"/>
      <c r="DL247" s="22"/>
      <c r="DM247" s="22"/>
      <c r="DN247" s="22"/>
      <c r="DO247" s="22"/>
      <c r="DP247" s="22"/>
      <c r="DQ247" s="22"/>
      <c r="DR247" s="22"/>
      <c r="DS247" s="22"/>
      <c r="DT247" s="22"/>
      <c r="DU247" s="22"/>
      <c r="DV247" s="22"/>
      <c r="DW247" s="22"/>
      <c r="DX247" s="22"/>
      <c r="DY247" s="22"/>
      <c r="DZ247" s="22"/>
      <c r="EA247" s="22"/>
      <c r="EB247" s="22"/>
      <c r="EC247" s="26"/>
      <c r="ED247" s="26"/>
      <c r="EE247" s="26"/>
      <c r="EF247" s="27"/>
      <c r="EG247" s="3"/>
    </row>
    <row r="248" spans="2:137" s="19" customFormat="1" ht="11.25" customHeight="1" x14ac:dyDescent="0.2">
      <c r="B248" s="25"/>
      <c r="C248" s="21"/>
      <c r="D248" s="21"/>
      <c r="E248" s="21"/>
      <c r="F248" s="21"/>
      <c r="G248" s="21" t="s">
        <v>48</v>
      </c>
      <c r="H248" s="21"/>
      <c r="I248" s="21"/>
      <c r="J248" s="21"/>
      <c r="K248" s="21"/>
      <c r="L248" s="21"/>
      <c r="M248" s="21"/>
      <c r="N248" s="21"/>
      <c r="O248" s="21"/>
      <c r="P248" s="21" t="s">
        <v>24</v>
      </c>
      <c r="Q248" s="21"/>
      <c r="R248" s="21"/>
      <c r="S248" s="21" t="s">
        <v>49</v>
      </c>
      <c r="T248" s="21"/>
      <c r="U248" s="21"/>
      <c r="V248" s="21"/>
      <c r="W248" s="21"/>
      <c r="X248" s="21"/>
      <c r="Y248" s="21" t="s">
        <v>13</v>
      </c>
      <c r="Z248" s="21" t="s">
        <v>100</v>
      </c>
      <c r="AA248" s="21"/>
      <c r="AB248" s="21"/>
      <c r="AC248" s="21"/>
      <c r="AD248" s="21"/>
      <c r="AE248" s="21"/>
      <c r="AF248" s="21"/>
      <c r="AG248" s="21"/>
      <c r="AH248" s="21" t="s">
        <v>14</v>
      </c>
      <c r="AI248" s="21"/>
      <c r="AJ248" s="21" t="s">
        <v>13</v>
      </c>
      <c r="AK248" s="21" t="s">
        <v>44</v>
      </c>
      <c r="AL248" s="21"/>
      <c r="AM248" s="21"/>
      <c r="AN248" s="21"/>
      <c r="AO248" s="21"/>
      <c r="AP248" s="21"/>
      <c r="AQ248" s="21"/>
      <c r="AR248" s="21"/>
      <c r="AS248" s="21"/>
      <c r="AT248" s="21" t="s">
        <v>101</v>
      </c>
      <c r="AU248" s="21"/>
      <c r="AV248" s="21"/>
      <c r="AW248" s="21" t="s">
        <v>32</v>
      </c>
      <c r="AX248" s="21" t="s">
        <v>14</v>
      </c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6"/>
      <c r="CP248" s="26"/>
      <c r="CQ248" s="26"/>
      <c r="CR248" s="27"/>
      <c r="CS248" s="22"/>
      <c r="CT248" s="22"/>
      <c r="CU248" s="22"/>
      <c r="CV248" s="22"/>
      <c r="CW248" s="22"/>
      <c r="CX248" s="22"/>
      <c r="CY248" s="22"/>
      <c r="CZ248" s="22"/>
      <c r="DA248" s="22"/>
      <c r="DB248" s="22"/>
      <c r="DC248" s="22"/>
      <c r="DD248" s="22"/>
      <c r="DE248" s="22"/>
      <c r="DF248" s="22"/>
      <c r="DG248" s="22"/>
      <c r="DH248" s="22"/>
      <c r="DI248" s="22"/>
      <c r="DJ248" s="22"/>
      <c r="DK248" s="22"/>
      <c r="DL248" s="22"/>
      <c r="DM248" s="22"/>
      <c r="DN248" s="22"/>
      <c r="DO248" s="22"/>
      <c r="DP248" s="22"/>
      <c r="DQ248" s="22"/>
      <c r="DR248" s="22"/>
      <c r="DS248" s="22"/>
      <c r="DT248" s="22"/>
      <c r="DU248" s="22"/>
      <c r="DV248" s="22"/>
      <c r="DW248" s="22"/>
      <c r="DX248" s="22"/>
      <c r="DY248" s="22"/>
      <c r="DZ248" s="22"/>
      <c r="EA248" s="22"/>
      <c r="EB248" s="22"/>
      <c r="EC248" s="26"/>
      <c r="ED248" s="26"/>
      <c r="EE248" s="26"/>
      <c r="EF248" s="27"/>
      <c r="EG248" s="3"/>
    </row>
    <row r="249" spans="2:137" s="19" customFormat="1" ht="11.25" customHeight="1" x14ac:dyDescent="0.2">
      <c r="B249" s="25"/>
      <c r="C249" s="21"/>
      <c r="D249" s="21"/>
      <c r="E249" s="21"/>
      <c r="F249" s="21"/>
      <c r="G249" s="21"/>
      <c r="H249" s="21" t="str">
        <f>R246</f>
        <v>17,992.2</v>
      </c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 t="s">
        <v>15</v>
      </c>
      <c r="T249" s="21"/>
      <c r="U249" s="21"/>
      <c r="V249" s="21" t="str">
        <f>TEXT(1.5,"#,##0.#######")</f>
        <v>1.5</v>
      </c>
      <c r="W249" s="21"/>
      <c r="X249" s="21"/>
      <c r="Y249" s="21" t="s">
        <v>32</v>
      </c>
      <c r="Z249" s="21"/>
      <c r="AA249" s="21" t="s">
        <v>11</v>
      </c>
      <c r="AB249" s="21"/>
      <c r="AC249" s="21" t="str">
        <f>TEXT(TRUNC(R246*(V249*(1/100)),1),"#,##0.#")</f>
        <v>269.8</v>
      </c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6">
        <f>CQ249+CP249+CR249</f>
        <v>269.8</v>
      </c>
      <c r="CP249" s="26" t="str">
        <f>AC249</f>
        <v>269.8</v>
      </c>
      <c r="CQ249" s="26"/>
      <c r="CR249" s="27"/>
      <c r="CS249" s="22"/>
      <c r="CT249" s="22"/>
      <c r="CU249" s="22"/>
      <c r="CV249" s="22"/>
      <c r="CW249" s="22"/>
      <c r="CX249" s="22"/>
      <c r="CY249" s="22"/>
      <c r="CZ249" s="22"/>
      <c r="DA249" s="22"/>
      <c r="DB249" s="22"/>
      <c r="DC249" s="22"/>
      <c r="DD249" s="22"/>
      <c r="DE249" s="22"/>
      <c r="DF249" s="22"/>
      <c r="DG249" s="22"/>
      <c r="DH249" s="22"/>
      <c r="DI249" s="22"/>
      <c r="DJ249" s="22"/>
      <c r="DK249" s="22"/>
      <c r="DL249" s="22"/>
      <c r="DM249" s="22"/>
      <c r="DN249" s="22"/>
      <c r="DO249" s="22"/>
      <c r="DP249" s="22"/>
      <c r="DQ249" s="22"/>
      <c r="DR249" s="22"/>
      <c r="DS249" s="22"/>
      <c r="DT249" s="22"/>
      <c r="DU249" s="22"/>
      <c r="DV249" s="22"/>
      <c r="DW249" s="22"/>
      <c r="DX249" s="22"/>
      <c r="DY249" s="22"/>
      <c r="DZ249" s="22"/>
      <c r="EA249" s="22"/>
      <c r="EB249" s="22"/>
      <c r="EC249" s="26">
        <f>EE249+ED249+EF249</f>
        <v>269.8</v>
      </c>
      <c r="ED249" s="26" t="str">
        <f>AC249</f>
        <v>269.8</v>
      </c>
      <c r="EE249" s="26"/>
      <c r="EF249" s="27"/>
      <c r="EG249" s="3"/>
    </row>
    <row r="250" spans="2:137" s="19" customFormat="1" ht="11.25" customHeight="1" x14ac:dyDescent="0.2">
      <c r="B250" s="25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6"/>
      <c r="CP250" s="26"/>
      <c r="CQ250" s="26"/>
      <c r="CR250" s="27"/>
      <c r="CS250" s="22"/>
      <c r="CT250" s="22"/>
      <c r="CU250" s="22"/>
      <c r="CV250" s="22"/>
      <c r="CW250" s="22"/>
      <c r="CX250" s="22"/>
      <c r="CY250" s="22"/>
      <c r="CZ250" s="22"/>
      <c r="DA250" s="22"/>
      <c r="DB250" s="22"/>
      <c r="DC250" s="22"/>
      <c r="DD250" s="22"/>
      <c r="DE250" s="22"/>
      <c r="DF250" s="22"/>
      <c r="DG250" s="22"/>
      <c r="DH250" s="22"/>
      <c r="DI250" s="22"/>
      <c r="DJ250" s="22"/>
      <c r="DK250" s="22"/>
      <c r="DL250" s="22"/>
      <c r="DM250" s="22"/>
      <c r="DN250" s="22"/>
      <c r="DO250" s="22"/>
      <c r="DP250" s="22"/>
      <c r="DQ250" s="22"/>
      <c r="DR250" s="22"/>
      <c r="DS250" s="22"/>
      <c r="DT250" s="22"/>
      <c r="DU250" s="22"/>
      <c r="DV250" s="22"/>
      <c r="DW250" s="22"/>
      <c r="DX250" s="22"/>
      <c r="DY250" s="22"/>
      <c r="DZ250" s="22"/>
      <c r="EA250" s="22"/>
      <c r="EB250" s="22"/>
      <c r="EC250" s="26"/>
      <c r="ED250" s="26"/>
      <c r="EE250" s="26"/>
      <c r="EF250" s="27"/>
      <c r="EG250" s="3"/>
    </row>
    <row r="251" spans="2:137" s="19" customFormat="1" ht="11.25" customHeight="1" x14ac:dyDescent="0.2">
      <c r="B251" s="25"/>
      <c r="C251" s="21"/>
      <c r="D251" s="21"/>
      <c r="E251" s="21" t="s">
        <v>41</v>
      </c>
      <c r="F251" s="21"/>
      <c r="G251" s="21" t="s">
        <v>37</v>
      </c>
      <c r="H251" s="21"/>
      <c r="I251" s="21" t="s">
        <v>7</v>
      </c>
      <c r="J251" s="21"/>
      <c r="K251" s="21"/>
      <c r="L251" s="21" t="s">
        <v>8</v>
      </c>
      <c r="M251" s="21"/>
      <c r="N251" s="21"/>
      <c r="O251" s="21" t="s">
        <v>9</v>
      </c>
      <c r="P251" s="21"/>
      <c r="Q251" s="21" t="s">
        <v>10</v>
      </c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 t="s">
        <v>54</v>
      </c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6"/>
      <c r="CP251" s="26"/>
      <c r="CQ251" s="26"/>
      <c r="CR251" s="27"/>
      <c r="CS251" s="22"/>
      <c r="CT251" s="22"/>
      <c r="CU251" s="22"/>
      <c r="CV251" s="22"/>
      <c r="CW251" s="22"/>
      <c r="CX251" s="22"/>
      <c r="CY251" s="22"/>
      <c r="CZ251" s="22"/>
      <c r="DA251" s="22"/>
      <c r="DB251" s="22"/>
      <c r="DC251" s="22"/>
      <c r="DD251" s="22"/>
      <c r="DE251" s="22"/>
      <c r="DF251" s="22"/>
      <c r="DG251" s="22"/>
      <c r="DH251" s="22"/>
      <c r="DI251" s="22"/>
      <c r="DJ251" s="22"/>
      <c r="DK251" s="22"/>
      <c r="DL251" s="22"/>
      <c r="DM251" s="22"/>
      <c r="DN251" s="22"/>
      <c r="DO251" s="22"/>
      <c r="DP251" s="22"/>
      <c r="DQ251" s="22"/>
      <c r="DR251" s="22"/>
      <c r="DS251" s="22"/>
      <c r="DT251" s="22"/>
      <c r="DU251" s="22"/>
      <c r="DV251" s="22"/>
      <c r="DW251" s="22"/>
      <c r="DX251" s="22"/>
      <c r="DY251" s="22"/>
      <c r="DZ251" s="22"/>
      <c r="EA251" s="22"/>
      <c r="EB251" s="22"/>
      <c r="EC251" s="26"/>
      <c r="ED251" s="26"/>
      <c r="EE251" s="26"/>
      <c r="EF251" s="27"/>
      <c r="EG251" s="3"/>
    </row>
    <row r="252" spans="2:137" s="19" customFormat="1" ht="11.25" customHeight="1" x14ac:dyDescent="0.2">
      <c r="B252" s="25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6"/>
      <c r="CP252" s="26"/>
      <c r="CQ252" s="26"/>
      <c r="CR252" s="27"/>
      <c r="CS252" s="22"/>
      <c r="CT252" s="22"/>
      <c r="CU252" s="22"/>
      <c r="CV252" s="22"/>
      <c r="CW252" s="22"/>
      <c r="CX252" s="22"/>
      <c r="CY252" s="22"/>
      <c r="CZ252" s="22"/>
      <c r="DA252" s="22"/>
      <c r="DB252" s="22"/>
      <c r="DC252" s="22"/>
      <c r="DD252" s="22"/>
      <c r="DE252" s="22"/>
      <c r="DF252" s="22"/>
      <c r="DG252" s="22"/>
      <c r="DH252" s="22"/>
      <c r="DI252" s="22"/>
      <c r="DJ252" s="22"/>
      <c r="DK252" s="22"/>
      <c r="DL252" s="22"/>
      <c r="DM252" s="22"/>
      <c r="DN252" s="22"/>
      <c r="DO252" s="22"/>
      <c r="DP252" s="22"/>
      <c r="DQ252" s="22"/>
      <c r="DR252" s="22"/>
      <c r="DS252" s="22"/>
      <c r="DT252" s="22"/>
      <c r="DU252" s="22"/>
      <c r="DV252" s="22"/>
      <c r="DW252" s="22"/>
      <c r="DX252" s="22"/>
      <c r="DY252" s="22"/>
      <c r="DZ252" s="22"/>
      <c r="EA252" s="22"/>
      <c r="EB252" s="22"/>
      <c r="EC252" s="26"/>
      <c r="ED252" s="26"/>
      <c r="EE252" s="26"/>
      <c r="EF252" s="27"/>
      <c r="EG252" s="3"/>
    </row>
    <row r="253" spans="2:137" s="19" customFormat="1" ht="11.25" customHeight="1" x14ac:dyDescent="0.2">
      <c r="B253" s="25"/>
      <c r="C253" s="21"/>
      <c r="D253" s="21"/>
      <c r="E253" s="21"/>
      <c r="F253" s="21"/>
      <c r="G253" s="21" t="s">
        <v>16</v>
      </c>
      <c r="H253" s="21"/>
      <c r="I253" s="21" t="s">
        <v>11</v>
      </c>
      <c r="J253" s="21"/>
      <c r="K253" s="21" t="str">
        <f>TEXT(1.92,"#,##0.#######")</f>
        <v>1.92</v>
      </c>
      <c r="L253" s="21"/>
      <c r="M253" s="21"/>
      <c r="N253" s="21"/>
      <c r="O253" s="21" t="s">
        <v>18</v>
      </c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6"/>
      <c r="CP253" s="26"/>
      <c r="CQ253" s="26"/>
      <c r="CR253" s="27"/>
      <c r="CS253" s="22"/>
      <c r="CT253" s="22"/>
      <c r="CU253" s="22"/>
      <c r="CV253" s="22"/>
      <c r="CW253" s="22"/>
      <c r="CX253" s="22"/>
      <c r="CY253" s="22"/>
      <c r="CZ253" s="22"/>
      <c r="DA253" s="22"/>
      <c r="DB253" s="22"/>
      <c r="DC253" s="22"/>
      <c r="DD253" s="22"/>
      <c r="DE253" s="22"/>
      <c r="DF253" s="22"/>
      <c r="DG253" s="22"/>
      <c r="DH253" s="22"/>
      <c r="DI253" s="22"/>
      <c r="DJ253" s="22"/>
      <c r="DK253" s="22"/>
      <c r="DL253" s="22"/>
      <c r="DM253" s="22"/>
      <c r="DN253" s="22"/>
      <c r="DO253" s="22"/>
      <c r="DP253" s="22"/>
      <c r="DQ253" s="22"/>
      <c r="DR253" s="22"/>
      <c r="DS253" s="22"/>
      <c r="DT253" s="22"/>
      <c r="DU253" s="22"/>
      <c r="DV253" s="22"/>
      <c r="DW253" s="22"/>
      <c r="DX253" s="22"/>
      <c r="DY253" s="22"/>
      <c r="DZ253" s="22"/>
      <c r="EA253" s="22"/>
      <c r="EB253" s="22"/>
      <c r="EC253" s="26"/>
      <c r="ED253" s="26"/>
      <c r="EE253" s="26"/>
      <c r="EF253" s="27"/>
      <c r="EG253" s="3"/>
    </row>
    <row r="254" spans="2:137" s="19" customFormat="1" ht="11.25" customHeight="1" x14ac:dyDescent="0.2">
      <c r="B254" s="25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6"/>
      <c r="CP254" s="26"/>
      <c r="CQ254" s="26"/>
      <c r="CR254" s="27"/>
      <c r="CS254" s="22"/>
      <c r="CT254" s="22"/>
      <c r="CU254" s="22"/>
      <c r="CV254" s="22"/>
      <c r="CW254" s="22"/>
      <c r="CX254" s="22"/>
      <c r="CY254" s="22"/>
      <c r="CZ254" s="22"/>
      <c r="DA254" s="22"/>
      <c r="DB254" s="22"/>
      <c r="DC254" s="22"/>
      <c r="DD254" s="22"/>
      <c r="DE254" s="22"/>
      <c r="DF254" s="22"/>
      <c r="DG254" s="22"/>
      <c r="DH254" s="22"/>
      <c r="DI254" s="22"/>
      <c r="DJ254" s="22"/>
      <c r="DK254" s="22"/>
      <c r="DL254" s="22"/>
      <c r="DM254" s="22"/>
      <c r="DN254" s="22"/>
      <c r="DO254" s="22"/>
      <c r="DP254" s="22"/>
      <c r="DQ254" s="22"/>
      <c r="DR254" s="22"/>
      <c r="DS254" s="22"/>
      <c r="DT254" s="22"/>
      <c r="DU254" s="22"/>
      <c r="DV254" s="22"/>
      <c r="DW254" s="22"/>
      <c r="DX254" s="22"/>
      <c r="DY254" s="22"/>
      <c r="DZ254" s="22"/>
      <c r="EA254" s="22"/>
      <c r="EB254" s="22"/>
      <c r="EC254" s="26"/>
      <c r="ED254" s="26"/>
      <c r="EE254" s="26"/>
      <c r="EF254" s="27"/>
      <c r="EG254" s="3"/>
    </row>
    <row r="255" spans="2:137" s="19" customFormat="1" ht="11.25" customHeight="1" x14ac:dyDescent="0.2">
      <c r="B255" s="25"/>
      <c r="C255" s="21"/>
      <c r="D255" s="21"/>
      <c r="E255" s="21"/>
      <c r="F255" s="21"/>
      <c r="G255" s="21" t="s">
        <v>3</v>
      </c>
      <c r="H255" s="21"/>
      <c r="I255" s="21"/>
      <c r="J255" s="21"/>
      <c r="K255" s="21"/>
      <c r="L255" s="21"/>
      <c r="M255" s="21"/>
      <c r="N255" s="21" t="s">
        <v>9</v>
      </c>
      <c r="O255" s="21"/>
      <c r="P255" s="21" t="str">
        <f>TEXT(기계경비총괄표!H4,"#,##0")</f>
        <v>33,754</v>
      </c>
      <c r="Q255" s="21"/>
      <c r="R255" s="21"/>
      <c r="S255" s="21"/>
      <c r="T255" s="21"/>
      <c r="U255" s="21"/>
      <c r="V255" s="21"/>
      <c r="W255" s="21"/>
      <c r="X255" s="21"/>
      <c r="Y255" s="21" t="s">
        <v>15</v>
      </c>
      <c r="Z255" s="21"/>
      <c r="AA255" s="21"/>
      <c r="AB255" s="21" t="str">
        <f>TEXT(K253,"#,##0.#######")</f>
        <v>1.92</v>
      </c>
      <c r="AC255" s="21"/>
      <c r="AD255" s="21"/>
      <c r="AE255" s="21"/>
      <c r="AF255" s="21"/>
      <c r="AG255" s="21"/>
      <c r="AH255" s="21"/>
      <c r="AI255" s="21" t="s">
        <v>12</v>
      </c>
      <c r="AJ255" s="21"/>
      <c r="AK255" s="21" t="str">
        <f>TEXT(10,"#,##0.#######")</f>
        <v>10.</v>
      </c>
      <c r="AL255" s="21"/>
      <c r="AM255" s="21" t="s">
        <v>43</v>
      </c>
      <c r="AN255" s="21"/>
      <c r="AO255" s="21"/>
      <c r="AP255" s="21" t="s">
        <v>11</v>
      </c>
      <c r="AQ255" s="21"/>
      <c r="AR255" s="21" t="str">
        <f>TEXT(TRUNC(P255*K253/AK255,1),"#,##0.#")</f>
        <v>6,480.7</v>
      </c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6"/>
      <c r="CP255" s="26"/>
      <c r="CQ255" s="26"/>
      <c r="CR255" s="27"/>
      <c r="CS255" s="22"/>
      <c r="CT255" s="22"/>
      <c r="CU255" s="22"/>
      <c r="CV255" s="22"/>
      <c r="CW255" s="22"/>
      <c r="CX255" s="22"/>
      <c r="CY255" s="22"/>
      <c r="CZ255" s="22"/>
      <c r="DA255" s="22"/>
      <c r="DB255" s="22"/>
      <c r="DC255" s="22"/>
      <c r="DD255" s="22"/>
      <c r="DE255" s="22"/>
      <c r="DF255" s="22"/>
      <c r="DG255" s="22"/>
      <c r="DH255" s="22"/>
      <c r="DI255" s="22"/>
      <c r="DJ255" s="22"/>
      <c r="DK255" s="22"/>
      <c r="DL255" s="22"/>
      <c r="DM255" s="22"/>
      <c r="DN255" s="22"/>
      <c r="DO255" s="22"/>
      <c r="DP255" s="22"/>
      <c r="DQ255" s="22"/>
      <c r="DR255" s="22"/>
      <c r="DS255" s="22"/>
      <c r="DT255" s="22"/>
      <c r="DU255" s="22"/>
      <c r="DV255" s="22"/>
      <c r="DW255" s="22"/>
      <c r="DX255" s="22"/>
      <c r="DY255" s="22"/>
      <c r="DZ255" s="22"/>
      <c r="EA255" s="22"/>
      <c r="EB255" s="22"/>
      <c r="EC255" s="26"/>
      <c r="ED255" s="26"/>
      <c r="EE255" s="26"/>
      <c r="EF255" s="27"/>
      <c r="EG255" s="3"/>
    </row>
    <row r="256" spans="2:137" s="19" customFormat="1" ht="11.25" customHeight="1" x14ac:dyDescent="0.2">
      <c r="B256" s="25"/>
      <c r="C256" s="21"/>
      <c r="D256" s="21"/>
      <c r="E256" s="21"/>
      <c r="F256" s="21"/>
      <c r="G256" s="21" t="s">
        <v>4</v>
      </c>
      <c r="H256" s="21"/>
      <c r="I256" s="21"/>
      <c r="J256" s="21"/>
      <c r="K256" s="21"/>
      <c r="L256" s="21"/>
      <c r="M256" s="21"/>
      <c r="N256" s="21" t="s">
        <v>9</v>
      </c>
      <c r="O256" s="21"/>
      <c r="P256" s="21"/>
      <c r="Q256" s="21" t="str">
        <f>TEXT(기계경비총괄표!G4,"#,##0")</f>
        <v>7,774</v>
      </c>
      <c r="R256" s="21"/>
      <c r="S256" s="21"/>
      <c r="T256" s="21"/>
      <c r="U256" s="21"/>
      <c r="V256" s="21"/>
      <c r="W256" s="21"/>
      <c r="X256" s="21"/>
      <c r="Y256" s="21" t="s">
        <v>15</v>
      </c>
      <c r="Z256" s="21"/>
      <c r="AA256" s="21"/>
      <c r="AB256" s="21" t="str">
        <f>TEXT(K253,"#,##0.#######")</f>
        <v>1.92</v>
      </c>
      <c r="AC256" s="21"/>
      <c r="AD256" s="21"/>
      <c r="AE256" s="21"/>
      <c r="AF256" s="21"/>
      <c r="AG256" s="21"/>
      <c r="AH256" s="21"/>
      <c r="AI256" s="21" t="s">
        <v>12</v>
      </c>
      <c r="AJ256" s="21"/>
      <c r="AK256" s="21" t="str">
        <f>TEXT(10,"#,##0.#######")</f>
        <v>10.</v>
      </c>
      <c r="AL256" s="21"/>
      <c r="AM256" s="21" t="s">
        <v>43</v>
      </c>
      <c r="AN256" s="21"/>
      <c r="AO256" s="21"/>
      <c r="AP256" s="21" t="s">
        <v>11</v>
      </c>
      <c r="AQ256" s="21"/>
      <c r="AR256" s="21" t="str">
        <f>TEXT(TRUNC(Q256*K253/AK256,1),"#,##0.#")</f>
        <v>1,492.6</v>
      </c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6"/>
      <c r="CP256" s="26"/>
      <c r="CQ256" s="26"/>
      <c r="CR256" s="27"/>
      <c r="CS256" s="22"/>
      <c r="CT256" s="22"/>
      <c r="CU256" s="22"/>
      <c r="CV256" s="22"/>
      <c r="CW256" s="22"/>
      <c r="CX256" s="22"/>
      <c r="CY256" s="22"/>
      <c r="CZ256" s="22"/>
      <c r="DA256" s="22"/>
      <c r="DB256" s="22"/>
      <c r="DC256" s="22"/>
      <c r="DD256" s="22"/>
      <c r="DE256" s="22"/>
      <c r="DF256" s="22"/>
      <c r="DG256" s="22"/>
      <c r="DH256" s="22"/>
      <c r="DI256" s="22"/>
      <c r="DJ256" s="22"/>
      <c r="DK256" s="22"/>
      <c r="DL256" s="22"/>
      <c r="DM256" s="22"/>
      <c r="DN256" s="22"/>
      <c r="DO256" s="22"/>
      <c r="DP256" s="22"/>
      <c r="DQ256" s="22"/>
      <c r="DR256" s="22"/>
      <c r="DS256" s="22"/>
      <c r="DT256" s="22"/>
      <c r="DU256" s="22"/>
      <c r="DV256" s="22"/>
      <c r="DW256" s="22"/>
      <c r="DX256" s="22"/>
      <c r="DY256" s="22"/>
      <c r="DZ256" s="22"/>
      <c r="EA256" s="22"/>
      <c r="EB256" s="22"/>
      <c r="EC256" s="26"/>
      <c r="ED256" s="26"/>
      <c r="EE256" s="26"/>
      <c r="EF256" s="27"/>
      <c r="EG256" s="3"/>
    </row>
    <row r="257" spans="2:137" s="19" customFormat="1" ht="11.25" customHeight="1" x14ac:dyDescent="0.2">
      <c r="B257" s="25"/>
      <c r="C257" s="21"/>
      <c r="D257" s="21"/>
      <c r="E257" s="21"/>
      <c r="F257" s="21"/>
      <c r="G257" s="21" t="s">
        <v>19</v>
      </c>
      <c r="H257" s="21"/>
      <c r="I257" s="21"/>
      <c r="J257" s="21"/>
      <c r="K257" s="21" t="s">
        <v>20</v>
      </c>
      <c r="L257" s="21"/>
      <c r="M257" s="21"/>
      <c r="N257" s="21" t="s">
        <v>9</v>
      </c>
      <c r="O257" s="21"/>
      <c r="P257" s="21" t="str">
        <f>TEXT(기계경비총괄표!I4,"#,##0")</f>
        <v>11,948</v>
      </c>
      <c r="Q257" s="21"/>
      <c r="R257" s="21"/>
      <c r="S257" s="21"/>
      <c r="T257" s="21"/>
      <c r="U257" s="21"/>
      <c r="V257" s="21"/>
      <c r="W257" s="21"/>
      <c r="X257" s="21"/>
      <c r="Y257" s="21" t="s">
        <v>15</v>
      </c>
      <c r="Z257" s="21"/>
      <c r="AA257" s="21"/>
      <c r="AB257" s="21" t="str">
        <f>TEXT(K253,"#,##0.#######")</f>
        <v>1.92</v>
      </c>
      <c r="AC257" s="21"/>
      <c r="AD257" s="21"/>
      <c r="AE257" s="21"/>
      <c r="AF257" s="21"/>
      <c r="AG257" s="21"/>
      <c r="AH257" s="21"/>
      <c r="AI257" s="21" t="s">
        <v>12</v>
      </c>
      <c r="AJ257" s="21"/>
      <c r="AK257" s="21" t="str">
        <f>TEXT(10,"#,##0.#######")</f>
        <v>10.</v>
      </c>
      <c r="AL257" s="21"/>
      <c r="AM257" s="21" t="s">
        <v>43</v>
      </c>
      <c r="AN257" s="21"/>
      <c r="AO257" s="21"/>
      <c r="AP257" s="21" t="s">
        <v>11</v>
      </c>
      <c r="AQ257" s="21"/>
      <c r="AR257" s="21" t="str">
        <f>TEXT(TRUNC(P257*K253/AK257,1),"#,##0.#")</f>
        <v>2,294.</v>
      </c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6"/>
      <c r="CP257" s="26"/>
      <c r="CQ257" s="26"/>
      <c r="CR257" s="27"/>
      <c r="CS257" s="22"/>
      <c r="CT257" s="22"/>
      <c r="CU257" s="22"/>
      <c r="CV257" s="22"/>
      <c r="CW257" s="22"/>
      <c r="CX257" s="22"/>
      <c r="CY257" s="22"/>
      <c r="CZ257" s="22"/>
      <c r="DA257" s="22"/>
      <c r="DB257" s="22"/>
      <c r="DC257" s="22"/>
      <c r="DD257" s="22"/>
      <c r="DE257" s="22"/>
      <c r="DF257" s="22"/>
      <c r="DG257" s="22"/>
      <c r="DH257" s="22"/>
      <c r="DI257" s="22"/>
      <c r="DJ257" s="22"/>
      <c r="DK257" s="22"/>
      <c r="DL257" s="22"/>
      <c r="DM257" s="22"/>
      <c r="DN257" s="22"/>
      <c r="DO257" s="22"/>
      <c r="DP257" s="22"/>
      <c r="DQ257" s="22"/>
      <c r="DR257" s="22"/>
      <c r="DS257" s="22"/>
      <c r="DT257" s="22"/>
      <c r="DU257" s="22"/>
      <c r="DV257" s="22"/>
      <c r="DW257" s="22"/>
      <c r="DX257" s="22"/>
      <c r="DY257" s="22"/>
      <c r="DZ257" s="22"/>
      <c r="EA257" s="22"/>
      <c r="EB257" s="22"/>
      <c r="EC257" s="26"/>
      <c r="ED257" s="26"/>
      <c r="EE257" s="26"/>
      <c r="EF257" s="27"/>
      <c r="EG257" s="3"/>
    </row>
    <row r="258" spans="2:137" s="19" customFormat="1" ht="11.25" customHeight="1" x14ac:dyDescent="0.2">
      <c r="B258" s="25"/>
      <c r="C258" s="21"/>
      <c r="D258" s="21"/>
      <c r="E258" s="21"/>
      <c r="F258" s="21"/>
      <c r="G258" s="21" t="s">
        <v>21</v>
      </c>
      <c r="H258" s="21"/>
      <c r="I258" s="21"/>
      <c r="J258" s="21"/>
      <c r="K258" s="21" t="s">
        <v>8</v>
      </c>
      <c r="L258" s="21"/>
      <c r="M258" s="21"/>
      <c r="N258" s="21" t="s">
        <v>9</v>
      </c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 t="str">
        <f>TEXT(AR255+AR256+AR257,"#,##0.#######")</f>
        <v>10,267.3</v>
      </c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6">
        <f>CQ258+CP258+CR258</f>
        <v>10267.299999999999</v>
      </c>
      <c r="CP258" s="26" t="str">
        <f>TEXT(AR256,"#,###.0")</f>
        <v>1,492.6</v>
      </c>
      <c r="CQ258" s="26" t="str">
        <f>TEXT(AR255,"#,###.0")</f>
        <v>6,480.7</v>
      </c>
      <c r="CR258" s="27" t="str">
        <f>TEXT(AR257,"#,###.0")</f>
        <v>2,294.0</v>
      </c>
      <c r="CS258" s="22"/>
      <c r="CT258" s="22"/>
      <c r="CU258" s="22"/>
      <c r="CV258" s="22"/>
      <c r="CW258" s="22"/>
      <c r="CX258" s="22"/>
      <c r="CY258" s="22"/>
      <c r="CZ258" s="22"/>
      <c r="DA258" s="22"/>
      <c r="DB258" s="22"/>
      <c r="DC258" s="22"/>
      <c r="DD258" s="22"/>
      <c r="DE258" s="22"/>
      <c r="DF258" s="22"/>
      <c r="DG258" s="22"/>
      <c r="DH258" s="22"/>
      <c r="DI258" s="22"/>
      <c r="DJ258" s="22"/>
      <c r="DK258" s="22"/>
      <c r="DL258" s="22"/>
      <c r="DM258" s="22"/>
      <c r="DN258" s="22"/>
      <c r="DO258" s="22"/>
      <c r="DP258" s="22"/>
      <c r="DQ258" s="22"/>
      <c r="DR258" s="22"/>
      <c r="DS258" s="22"/>
      <c r="DT258" s="22"/>
      <c r="DU258" s="22"/>
      <c r="DV258" s="22"/>
      <c r="DW258" s="22"/>
      <c r="DX258" s="22"/>
      <c r="DY258" s="22"/>
      <c r="DZ258" s="22"/>
      <c r="EA258" s="22"/>
      <c r="EB258" s="22"/>
      <c r="EC258" s="26">
        <f>EE258+ED258+EF258</f>
        <v>10267.299999999999</v>
      </c>
      <c r="ED258" s="26" t="str">
        <f>TEXT(AR256,"#,###.0")</f>
        <v>1,492.6</v>
      </c>
      <c r="EE258" s="26" t="str">
        <f>TEXT(AR255,"#,###.0")</f>
        <v>6,480.7</v>
      </c>
      <c r="EF258" s="27" t="str">
        <f>TEXT(AR257,"#,###.0")</f>
        <v>2,294.0</v>
      </c>
      <c r="EG258" s="3"/>
    </row>
    <row r="259" spans="2:137" s="19" customFormat="1" ht="11.25" customHeight="1" x14ac:dyDescent="0.2">
      <c r="B259" s="25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6"/>
      <c r="CP259" s="26"/>
      <c r="CQ259" s="26"/>
      <c r="CR259" s="27"/>
      <c r="CS259" s="22"/>
      <c r="CT259" s="22"/>
      <c r="CU259" s="22"/>
      <c r="CV259" s="22"/>
      <c r="CW259" s="22"/>
      <c r="CX259" s="22"/>
      <c r="CY259" s="22"/>
      <c r="CZ259" s="22"/>
      <c r="DA259" s="22"/>
      <c r="DB259" s="22"/>
      <c r="DC259" s="22"/>
      <c r="DD259" s="22"/>
      <c r="DE259" s="22"/>
      <c r="DF259" s="22"/>
      <c r="DG259" s="22"/>
      <c r="DH259" s="22"/>
      <c r="DI259" s="22"/>
      <c r="DJ259" s="22"/>
      <c r="DK259" s="22"/>
      <c r="DL259" s="22"/>
      <c r="DM259" s="22"/>
      <c r="DN259" s="22"/>
      <c r="DO259" s="22"/>
      <c r="DP259" s="22"/>
      <c r="DQ259" s="22"/>
      <c r="DR259" s="22"/>
      <c r="DS259" s="22"/>
      <c r="DT259" s="22"/>
      <c r="DU259" s="22"/>
      <c r="DV259" s="22"/>
      <c r="DW259" s="22"/>
      <c r="DX259" s="22"/>
      <c r="DY259" s="22"/>
      <c r="DZ259" s="22"/>
      <c r="EA259" s="22"/>
      <c r="EB259" s="22"/>
      <c r="EC259" s="26"/>
      <c r="ED259" s="26"/>
      <c r="EE259" s="26"/>
      <c r="EF259" s="27"/>
      <c r="EG259" s="3"/>
    </row>
    <row r="260" spans="2:137" s="19" customFormat="1" ht="11.25" customHeight="1" x14ac:dyDescent="0.2">
      <c r="B260" s="25"/>
      <c r="C260" s="21"/>
      <c r="D260" s="21"/>
      <c r="E260" s="21" t="s">
        <v>35</v>
      </c>
      <c r="F260" s="21"/>
      <c r="G260" s="21" t="s">
        <v>37</v>
      </c>
      <c r="H260" s="21"/>
      <c r="I260" s="21" t="s">
        <v>21</v>
      </c>
      <c r="J260" s="21"/>
      <c r="K260" s="21"/>
      <c r="L260" s="21"/>
      <c r="M260" s="21" t="s">
        <v>8</v>
      </c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6"/>
      <c r="CP260" s="26"/>
      <c r="CQ260" s="26"/>
      <c r="CR260" s="27"/>
      <c r="CS260" s="22"/>
      <c r="CT260" s="22"/>
      <c r="CU260" s="22"/>
      <c r="CV260" s="22"/>
      <c r="CW260" s="22"/>
      <c r="CX260" s="22"/>
      <c r="CY260" s="22"/>
      <c r="CZ260" s="22"/>
      <c r="DA260" s="22"/>
      <c r="DB260" s="22"/>
      <c r="DC260" s="22"/>
      <c r="DD260" s="22"/>
      <c r="DE260" s="22"/>
      <c r="DF260" s="22"/>
      <c r="DG260" s="22"/>
      <c r="DH260" s="22"/>
      <c r="DI260" s="22"/>
      <c r="DJ260" s="22"/>
      <c r="DK260" s="22"/>
      <c r="DL260" s="22"/>
      <c r="DM260" s="22"/>
      <c r="DN260" s="22"/>
      <c r="DO260" s="22"/>
      <c r="DP260" s="22"/>
      <c r="DQ260" s="22"/>
      <c r="DR260" s="22"/>
      <c r="DS260" s="22"/>
      <c r="DT260" s="22"/>
      <c r="DU260" s="22"/>
      <c r="DV260" s="22"/>
      <c r="DW260" s="22"/>
      <c r="DX260" s="22"/>
      <c r="DY260" s="22"/>
      <c r="DZ260" s="22"/>
      <c r="EA260" s="22"/>
      <c r="EB260" s="22"/>
      <c r="EC260" s="26"/>
      <c r="ED260" s="26"/>
      <c r="EE260" s="26"/>
      <c r="EF260" s="27"/>
      <c r="EG260" s="3"/>
    </row>
    <row r="261" spans="2:137" s="19" customFormat="1" ht="11.25" customHeight="1" x14ac:dyDescent="0.2">
      <c r="B261" s="25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6"/>
      <c r="CP261" s="26"/>
      <c r="CQ261" s="26"/>
      <c r="CR261" s="27"/>
      <c r="CS261" s="22"/>
      <c r="CT261" s="22"/>
      <c r="CU261" s="22"/>
      <c r="CV261" s="22"/>
      <c r="CW261" s="22"/>
      <c r="CX261" s="22"/>
      <c r="CY261" s="22"/>
      <c r="CZ261" s="22"/>
      <c r="DA261" s="22"/>
      <c r="DB261" s="22"/>
      <c r="DC261" s="22"/>
      <c r="DD261" s="22"/>
      <c r="DE261" s="22"/>
      <c r="DF261" s="22"/>
      <c r="DG261" s="22"/>
      <c r="DH261" s="22"/>
      <c r="DI261" s="22"/>
      <c r="DJ261" s="22"/>
      <c r="DK261" s="22"/>
      <c r="DL261" s="22"/>
      <c r="DM261" s="22"/>
      <c r="DN261" s="22"/>
      <c r="DO261" s="22"/>
      <c r="DP261" s="22"/>
      <c r="DQ261" s="22"/>
      <c r="DR261" s="22"/>
      <c r="DS261" s="22"/>
      <c r="DT261" s="22"/>
      <c r="DU261" s="22"/>
      <c r="DV261" s="22"/>
      <c r="DW261" s="22"/>
      <c r="DX261" s="22"/>
      <c r="DY261" s="22"/>
      <c r="DZ261" s="22"/>
      <c r="EA261" s="22"/>
      <c r="EB261" s="22"/>
      <c r="EC261" s="26"/>
      <c r="ED261" s="26"/>
      <c r="EE261" s="26"/>
      <c r="EF261" s="27"/>
      <c r="EG261" s="3"/>
    </row>
    <row r="262" spans="2:137" s="19" customFormat="1" ht="11.25" customHeight="1" x14ac:dyDescent="0.2">
      <c r="B262" s="25"/>
      <c r="C262" s="21"/>
      <c r="D262" s="21"/>
      <c r="E262" s="21"/>
      <c r="F262" s="21"/>
      <c r="G262" s="21"/>
      <c r="H262" s="21" t="s">
        <v>3</v>
      </c>
      <c r="I262" s="21"/>
      <c r="J262" s="21"/>
      <c r="K262" s="21"/>
      <c r="L262" s="21"/>
      <c r="M262" s="21"/>
      <c r="N262" s="21"/>
      <c r="O262" s="21" t="s">
        <v>9</v>
      </c>
      <c r="P262" s="21"/>
      <c r="Q262" s="21" t="str">
        <f>TEXT(EE246,"#,###.##")</f>
        <v>17,992.2</v>
      </c>
      <c r="R262" s="21"/>
      <c r="S262" s="21"/>
      <c r="T262" s="21"/>
      <c r="U262" s="21"/>
      <c r="V262" s="21"/>
      <c r="W262" s="21"/>
      <c r="X262" s="21"/>
      <c r="Y262" s="21"/>
      <c r="Z262" s="21" t="s">
        <v>26</v>
      </c>
      <c r="AA262" s="21"/>
      <c r="AB262" s="21" t="str">
        <f>TEXT(EE258,"#,###.##")</f>
        <v>6,480.7</v>
      </c>
      <c r="AC262" s="21"/>
      <c r="AD262" s="21"/>
      <c r="AE262" s="21"/>
      <c r="AF262" s="21"/>
      <c r="AG262" s="21"/>
      <c r="AH262" s="21"/>
      <c r="AI262" s="21"/>
      <c r="AJ262" s="21" t="s">
        <v>11</v>
      </c>
      <c r="AK262" s="21"/>
      <c r="AL262" s="21"/>
      <c r="AM262" s="21" t="str">
        <f>TEXT(TRUNC(EE246+EE258,1),"#,##0.#")</f>
        <v>24,472.9</v>
      </c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6"/>
      <c r="CP262" s="26"/>
      <c r="CQ262" s="26"/>
      <c r="CR262" s="27"/>
      <c r="CS262" s="22"/>
      <c r="CT262" s="22"/>
      <c r="CU262" s="22"/>
      <c r="CV262" s="22"/>
      <c r="CW262" s="22"/>
      <c r="CX262" s="22"/>
      <c r="CY262" s="22"/>
      <c r="CZ262" s="22"/>
      <c r="DA262" s="22"/>
      <c r="DB262" s="22"/>
      <c r="DC262" s="22"/>
      <c r="DD262" s="22"/>
      <c r="DE262" s="22"/>
      <c r="DF262" s="22"/>
      <c r="DG262" s="22"/>
      <c r="DH262" s="22"/>
      <c r="DI262" s="22"/>
      <c r="DJ262" s="22"/>
      <c r="DK262" s="22"/>
      <c r="DL262" s="22"/>
      <c r="DM262" s="22"/>
      <c r="DN262" s="22"/>
      <c r="DO262" s="22"/>
      <c r="DP262" s="22"/>
      <c r="DQ262" s="22"/>
      <c r="DR262" s="22"/>
      <c r="DS262" s="22"/>
      <c r="DT262" s="22"/>
      <c r="DU262" s="22"/>
      <c r="DV262" s="22"/>
      <c r="DW262" s="22"/>
      <c r="DX262" s="22"/>
      <c r="DY262" s="22"/>
      <c r="DZ262" s="22"/>
      <c r="EA262" s="22"/>
      <c r="EB262" s="22"/>
      <c r="EC262" s="26"/>
      <c r="ED262" s="26"/>
      <c r="EE262" s="26"/>
      <c r="EF262" s="27"/>
      <c r="EG262" s="3"/>
    </row>
    <row r="263" spans="2:137" s="19" customFormat="1" ht="11.25" customHeight="1" x14ac:dyDescent="0.2">
      <c r="B263" s="25"/>
      <c r="C263" s="21"/>
      <c r="D263" s="21"/>
      <c r="E263" s="21"/>
      <c r="F263" s="21"/>
      <c r="G263" s="21"/>
      <c r="H263" s="21" t="s">
        <v>4</v>
      </c>
      <c r="I263" s="21"/>
      <c r="J263" s="21"/>
      <c r="K263" s="21"/>
      <c r="L263" s="21"/>
      <c r="M263" s="21"/>
      <c r="N263" s="21"/>
      <c r="O263" s="21" t="s">
        <v>9</v>
      </c>
      <c r="P263" s="21"/>
      <c r="Q263" s="21" t="str">
        <f>TEXT(ED249,"#,###.##")</f>
        <v>269.8</v>
      </c>
      <c r="R263" s="21"/>
      <c r="S263" s="21"/>
      <c r="T263" s="21"/>
      <c r="U263" s="21"/>
      <c r="V263" s="21"/>
      <c r="W263" s="21" t="s">
        <v>26</v>
      </c>
      <c r="X263" s="21"/>
      <c r="Y263" s="21" t="str">
        <f>TEXT(ED258,"#,###.##")</f>
        <v>1,492.6</v>
      </c>
      <c r="Z263" s="21"/>
      <c r="AA263" s="21"/>
      <c r="AB263" s="21"/>
      <c r="AC263" s="21"/>
      <c r="AD263" s="21"/>
      <c r="AE263" s="21"/>
      <c r="AF263" s="21"/>
      <c r="AG263" s="21" t="s">
        <v>11</v>
      </c>
      <c r="AH263" s="21"/>
      <c r="AI263" s="21"/>
      <c r="AJ263" s="21" t="str">
        <f>TEXT(TRUNC(ED249+ED258,1),"#,##0.#")</f>
        <v>1,762.4</v>
      </c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6"/>
      <c r="CP263" s="26"/>
      <c r="CQ263" s="26"/>
      <c r="CR263" s="27"/>
      <c r="CS263" s="22"/>
      <c r="CT263" s="22"/>
      <c r="CU263" s="22"/>
      <c r="CV263" s="22"/>
      <c r="CW263" s="22"/>
      <c r="CX263" s="22"/>
      <c r="CY263" s="22"/>
      <c r="CZ263" s="22"/>
      <c r="DA263" s="22"/>
      <c r="DB263" s="22"/>
      <c r="DC263" s="22"/>
      <c r="DD263" s="22"/>
      <c r="DE263" s="22"/>
      <c r="DF263" s="22"/>
      <c r="DG263" s="22"/>
      <c r="DH263" s="22"/>
      <c r="DI263" s="22"/>
      <c r="DJ263" s="22"/>
      <c r="DK263" s="22"/>
      <c r="DL263" s="22"/>
      <c r="DM263" s="22"/>
      <c r="DN263" s="22"/>
      <c r="DO263" s="22"/>
      <c r="DP263" s="22"/>
      <c r="DQ263" s="22"/>
      <c r="DR263" s="22"/>
      <c r="DS263" s="22"/>
      <c r="DT263" s="22"/>
      <c r="DU263" s="22"/>
      <c r="DV263" s="22"/>
      <c r="DW263" s="22"/>
      <c r="DX263" s="22"/>
      <c r="DY263" s="22"/>
      <c r="DZ263" s="22"/>
      <c r="EA263" s="22"/>
      <c r="EB263" s="22"/>
      <c r="EC263" s="26"/>
      <c r="ED263" s="26"/>
      <c r="EE263" s="26"/>
      <c r="EF263" s="27"/>
      <c r="EG263" s="3"/>
    </row>
    <row r="264" spans="2:137" s="19" customFormat="1" ht="11.25" customHeight="1" x14ac:dyDescent="0.2">
      <c r="B264" s="25"/>
      <c r="C264" s="21"/>
      <c r="D264" s="21"/>
      <c r="E264" s="21"/>
      <c r="F264" s="21"/>
      <c r="G264" s="21"/>
      <c r="H264" s="21" t="s">
        <v>19</v>
      </c>
      <c r="I264" s="21"/>
      <c r="J264" s="21"/>
      <c r="K264" s="21"/>
      <c r="L264" s="21" t="s">
        <v>20</v>
      </c>
      <c r="M264" s="21"/>
      <c r="N264" s="21"/>
      <c r="O264" s="21" t="s">
        <v>9</v>
      </c>
      <c r="P264" s="21"/>
      <c r="Q264" s="21" t="str">
        <f>EF258</f>
        <v>2,294.0</v>
      </c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6"/>
      <c r="CP264" s="26"/>
      <c r="CQ264" s="26"/>
      <c r="CR264" s="27"/>
      <c r="CS264" s="22"/>
      <c r="CT264" s="22"/>
      <c r="CU264" s="22"/>
      <c r="CV264" s="22"/>
      <c r="CW264" s="22"/>
      <c r="CX264" s="22"/>
      <c r="CY264" s="22"/>
      <c r="CZ264" s="22"/>
      <c r="DA264" s="22"/>
      <c r="DB264" s="22"/>
      <c r="DC264" s="22"/>
      <c r="DD264" s="22"/>
      <c r="DE264" s="22"/>
      <c r="DF264" s="22"/>
      <c r="DG264" s="22"/>
      <c r="DH264" s="22"/>
      <c r="DI264" s="22"/>
      <c r="DJ264" s="22"/>
      <c r="DK264" s="22"/>
      <c r="DL264" s="22"/>
      <c r="DM264" s="22"/>
      <c r="DN264" s="22"/>
      <c r="DO264" s="22"/>
      <c r="DP264" s="22"/>
      <c r="DQ264" s="22"/>
      <c r="DR264" s="22"/>
      <c r="DS264" s="22"/>
      <c r="DT264" s="22"/>
      <c r="DU264" s="22"/>
      <c r="DV264" s="22"/>
      <c r="DW264" s="22"/>
      <c r="DX264" s="22"/>
      <c r="DY264" s="22"/>
      <c r="DZ264" s="22"/>
      <c r="EA264" s="22"/>
      <c r="EB264" s="22"/>
      <c r="EC264" s="26"/>
      <c r="ED264" s="26"/>
      <c r="EE264" s="26"/>
      <c r="EF264" s="27"/>
      <c r="EG264" s="3"/>
    </row>
    <row r="265" spans="2:137" s="19" customFormat="1" ht="11.25" customHeight="1" x14ac:dyDescent="0.2">
      <c r="B265" s="25"/>
      <c r="C265" s="21"/>
      <c r="D265" s="21"/>
      <c r="E265" s="21"/>
      <c r="F265" s="21"/>
      <c r="G265" s="21"/>
      <c r="H265" s="21"/>
      <c r="I265" s="21"/>
      <c r="J265" s="21" t="s">
        <v>8</v>
      </c>
      <c r="K265" s="21"/>
      <c r="L265" s="21"/>
      <c r="M265" s="21"/>
      <c r="N265" s="21"/>
      <c r="O265" s="21" t="s">
        <v>9</v>
      </c>
      <c r="P265" s="21"/>
      <c r="Q265" s="21"/>
      <c r="R265" s="21" t="str">
        <f>TEXT(AM262+AJ263+Q264,"#,##0.#######")</f>
        <v>28,529.3</v>
      </c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6">
        <f>CQ265+CP265+CR265</f>
        <v>28529.300000000003</v>
      </c>
      <c r="CP265" s="26" t="str">
        <f>TEXT(AJ263,"#,###.0")</f>
        <v>1,762.4</v>
      </c>
      <c r="CQ265" s="26" t="str">
        <f>TEXT(AM262,"#,###.0")</f>
        <v>24,472.9</v>
      </c>
      <c r="CR265" s="27" t="str">
        <f>TEXT(Q264,"#,###.0")</f>
        <v>2,294.0</v>
      </c>
      <c r="CS265" s="22"/>
      <c r="CT265" s="22"/>
      <c r="CU265" s="22"/>
      <c r="CV265" s="22"/>
      <c r="CW265" s="22"/>
      <c r="CX265" s="22"/>
      <c r="CY265" s="22"/>
      <c r="CZ265" s="22"/>
      <c r="DA265" s="22"/>
      <c r="DB265" s="22"/>
      <c r="DC265" s="22"/>
      <c r="DD265" s="22"/>
      <c r="DE265" s="22"/>
      <c r="DF265" s="22"/>
      <c r="DG265" s="22"/>
      <c r="DH265" s="22"/>
      <c r="DI265" s="22"/>
      <c r="DJ265" s="22"/>
      <c r="DK265" s="22"/>
      <c r="DL265" s="22"/>
      <c r="DM265" s="22"/>
      <c r="DN265" s="22"/>
      <c r="DO265" s="22"/>
      <c r="DP265" s="22"/>
      <c r="DQ265" s="22"/>
      <c r="DR265" s="22"/>
      <c r="DS265" s="22"/>
      <c r="DT265" s="22"/>
      <c r="DU265" s="22"/>
      <c r="DV265" s="22"/>
      <c r="DW265" s="22"/>
      <c r="DX265" s="22"/>
      <c r="DY265" s="22"/>
      <c r="DZ265" s="22"/>
      <c r="EA265" s="22"/>
      <c r="EB265" s="22"/>
      <c r="EC265" s="26">
        <f>EE265+ED265+EF265</f>
        <v>28529.300000000003</v>
      </c>
      <c r="ED265" s="26" t="str">
        <f>TEXT(AJ263,"#,###.0")</f>
        <v>1,762.4</v>
      </c>
      <c r="EE265" s="26" t="str">
        <f>TEXT(AM262,"#,###.0")</f>
        <v>24,472.9</v>
      </c>
      <c r="EF265" s="27" t="str">
        <f>TEXT(Q264,"#,###.0")</f>
        <v>2,294.0</v>
      </c>
      <c r="EG265" s="3"/>
    </row>
    <row r="266" spans="2:137" s="19" customFormat="1" ht="11.25" customHeight="1" x14ac:dyDescent="0.2">
      <c r="B266" s="25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6"/>
      <c r="CP266" s="26"/>
      <c r="CQ266" s="26"/>
      <c r="CR266" s="27"/>
      <c r="CS266" s="22"/>
      <c r="CT266" s="22"/>
      <c r="CU266" s="22"/>
      <c r="CV266" s="22"/>
      <c r="CW266" s="22"/>
      <c r="CX266" s="22"/>
      <c r="CY266" s="22"/>
      <c r="CZ266" s="22"/>
      <c r="DA266" s="22"/>
      <c r="DB266" s="22"/>
      <c r="DC266" s="22"/>
      <c r="DD266" s="22"/>
      <c r="DE266" s="22"/>
      <c r="DF266" s="22"/>
      <c r="DG266" s="22"/>
      <c r="DH266" s="22"/>
      <c r="DI266" s="22"/>
      <c r="DJ266" s="22"/>
      <c r="DK266" s="22"/>
      <c r="DL266" s="22"/>
      <c r="DM266" s="22"/>
      <c r="DN266" s="22"/>
      <c r="DO266" s="22"/>
      <c r="DP266" s="22"/>
      <c r="DQ266" s="22"/>
      <c r="DR266" s="22"/>
      <c r="DS266" s="22"/>
      <c r="DT266" s="22"/>
      <c r="DU266" s="22"/>
      <c r="DV266" s="22"/>
      <c r="DW266" s="22"/>
      <c r="DX266" s="22"/>
      <c r="DY266" s="22"/>
      <c r="DZ266" s="22"/>
      <c r="EA266" s="22"/>
      <c r="EB266" s="22"/>
      <c r="EC266" s="26"/>
      <c r="ED266" s="26"/>
      <c r="EE266" s="26"/>
      <c r="EF266" s="27"/>
      <c r="EG266" s="3"/>
    </row>
    <row r="267" spans="2:137" s="19" customFormat="1" ht="11.25" customHeight="1" x14ac:dyDescent="0.2">
      <c r="B267" s="25"/>
      <c r="C267" s="21"/>
      <c r="D267" s="21" t="s">
        <v>27</v>
      </c>
      <c r="E267" s="21"/>
      <c r="F267" s="21"/>
      <c r="G267" s="21" t="s">
        <v>102</v>
      </c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6"/>
      <c r="CP267" s="26"/>
      <c r="CQ267" s="26"/>
      <c r="CR267" s="27"/>
      <c r="CS267" s="22"/>
      <c r="CT267" s="22"/>
      <c r="CU267" s="22"/>
      <c r="CV267" s="22"/>
      <c r="CW267" s="22"/>
      <c r="CX267" s="22"/>
      <c r="CY267" s="22"/>
      <c r="CZ267" s="22"/>
      <c r="DA267" s="22"/>
      <c r="DB267" s="22"/>
      <c r="DC267" s="22"/>
      <c r="DD267" s="22"/>
      <c r="DE267" s="22"/>
      <c r="DF267" s="22"/>
      <c r="DG267" s="22"/>
      <c r="DH267" s="22"/>
      <c r="DI267" s="22"/>
      <c r="DJ267" s="22"/>
      <c r="DK267" s="22"/>
      <c r="DL267" s="22"/>
      <c r="DM267" s="22"/>
      <c r="DN267" s="22"/>
      <c r="DO267" s="22"/>
      <c r="DP267" s="22"/>
      <c r="DQ267" s="22"/>
      <c r="DR267" s="22"/>
      <c r="DS267" s="22"/>
      <c r="DT267" s="22"/>
      <c r="DU267" s="22"/>
      <c r="DV267" s="22"/>
      <c r="DW267" s="22"/>
      <c r="DX267" s="22"/>
      <c r="DY267" s="22"/>
      <c r="DZ267" s="22"/>
      <c r="EA267" s="22"/>
      <c r="EB267" s="22"/>
      <c r="EC267" s="26"/>
      <c r="ED267" s="26"/>
      <c r="EE267" s="26"/>
      <c r="EF267" s="27"/>
      <c r="EG267" s="3"/>
    </row>
    <row r="268" spans="2:137" s="19" customFormat="1" ht="11.25" customHeight="1" x14ac:dyDescent="0.2">
      <c r="B268" s="25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6"/>
      <c r="CP268" s="26"/>
      <c r="CQ268" s="26"/>
      <c r="CR268" s="27"/>
      <c r="CS268" s="22"/>
      <c r="CT268" s="22"/>
      <c r="CU268" s="22"/>
      <c r="CV268" s="22"/>
      <c r="CW268" s="22"/>
      <c r="CX268" s="22"/>
      <c r="CY268" s="22"/>
      <c r="CZ268" s="22"/>
      <c r="DA268" s="22"/>
      <c r="DB268" s="22"/>
      <c r="DC268" s="22"/>
      <c r="DD268" s="22"/>
      <c r="DE268" s="22"/>
      <c r="DF268" s="22"/>
      <c r="DG268" s="22"/>
      <c r="DH268" s="22"/>
      <c r="DI268" s="22"/>
      <c r="DJ268" s="22"/>
      <c r="DK268" s="22"/>
      <c r="DL268" s="22"/>
      <c r="DM268" s="22"/>
      <c r="DN268" s="22"/>
      <c r="DO268" s="22"/>
      <c r="DP268" s="22"/>
      <c r="DQ268" s="22"/>
      <c r="DR268" s="22"/>
      <c r="DS268" s="22"/>
      <c r="DT268" s="22"/>
      <c r="DU268" s="22"/>
      <c r="DV268" s="22"/>
      <c r="DW268" s="22"/>
      <c r="DX268" s="22"/>
      <c r="DY268" s="22"/>
      <c r="DZ268" s="22"/>
      <c r="EA268" s="22"/>
      <c r="EB268" s="22"/>
      <c r="EC268" s="26"/>
      <c r="ED268" s="26"/>
      <c r="EE268" s="26"/>
      <c r="EF268" s="27"/>
      <c r="EG268" s="3"/>
    </row>
    <row r="269" spans="2:137" s="19" customFormat="1" ht="11.25" customHeight="1" x14ac:dyDescent="0.2">
      <c r="B269" s="25"/>
      <c r="C269" s="21"/>
      <c r="D269" s="21"/>
      <c r="E269" s="21" t="s">
        <v>36</v>
      </c>
      <c r="F269" s="21"/>
      <c r="G269" s="21" t="s">
        <v>37</v>
      </c>
      <c r="H269" s="21"/>
      <c r="I269" s="21" t="s">
        <v>38</v>
      </c>
      <c r="J269" s="21"/>
      <c r="K269" s="21"/>
      <c r="L269" s="21" t="s">
        <v>51</v>
      </c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6"/>
      <c r="CP269" s="26"/>
      <c r="CQ269" s="26"/>
      <c r="CR269" s="27"/>
      <c r="CS269" s="22"/>
      <c r="CT269" s="22"/>
      <c r="CU269" s="22"/>
      <c r="CV269" s="22"/>
      <c r="CW269" s="22"/>
      <c r="CX269" s="22"/>
      <c r="CY269" s="22"/>
      <c r="CZ269" s="22"/>
      <c r="DA269" s="22"/>
      <c r="DB269" s="22"/>
      <c r="DC269" s="22"/>
      <c r="DD269" s="22"/>
      <c r="DE269" s="22"/>
      <c r="DF269" s="22"/>
      <c r="DG269" s="22"/>
      <c r="DH269" s="22"/>
      <c r="DI269" s="22"/>
      <c r="DJ269" s="22"/>
      <c r="DK269" s="22"/>
      <c r="DL269" s="22"/>
      <c r="DM269" s="22"/>
      <c r="DN269" s="22"/>
      <c r="DO269" s="22"/>
      <c r="DP269" s="22"/>
      <c r="DQ269" s="22"/>
      <c r="DR269" s="22"/>
      <c r="DS269" s="22"/>
      <c r="DT269" s="22"/>
      <c r="DU269" s="22"/>
      <c r="DV269" s="22"/>
      <c r="DW269" s="22"/>
      <c r="DX269" s="22"/>
      <c r="DY269" s="22"/>
      <c r="DZ269" s="22"/>
      <c r="EA269" s="22"/>
      <c r="EB269" s="22"/>
      <c r="EC269" s="26"/>
      <c r="ED269" s="26"/>
      <c r="EE269" s="26"/>
      <c r="EF269" s="27"/>
      <c r="EG269" s="3"/>
    </row>
    <row r="270" spans="2:137" s="19" customFormat="1" ht="11.25" customHeight="1" x14ac:dyDescent="0.2">
      <c r="B270" s="25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6"/>
      <c r="CP270" s="26"/>
      <c r="CQ270" s="26"/>
      <c r="CR270" s="27"/>
      <c r="CS270" s="22"/>
      <c r="CT270" s="22"/>
      <c r="CU270" s="22"/>
      <c r="CV270" s="22"/>
      <c r="CW270" s="22"/>
      <c r="CX270" s="22"/>
      <c r="CY270" s="22"/>
      <c r="CZ270" s="22"/>
      <c r="DA270" s="22"/>
      <c r="DB270" s="22"/>
      <c r="DC270" s="22"/>
      <c r="DD270" s="22"/>
      <c r="DE270" s="22"/>
      <c r="DF270" s="22"/>
      <c r="DG270" s="22"/>
      <c r="DH270" s="22"/>
      <c r="DI270" s="22"/>
      <c r="DJ270" s="22"/>
      <c r="DK270" s="22"/>
      <c r="DL270" s="22"/>
      <c r="DM270" s="22"/>
      <c r="DN270" s="22"/>
      <c r="DO270" s="22"/>
      <c r="DP270" s="22"/>
      <c r="DQ270" s="22"/>
      <c r="DR270" s="22"/>
      <c r="DS270" s="22"/>
      <c r="DT270" s="22"/>
      <c r="DU270" s="22"/>
      <c r="DV270" s="22"/>
      <c r="DW270" s="22"/>
      <c r="DX270" s="22"/>
      <c r="DY270" s="22"/>
      <c r="DZ270" s="22"/>
      <c r="EA270" s="22"/>
      <c r="EB270" s="22"/>
      <c r="EC270" s="26"/>
      <c r="ED270" s="26"/>
      <c r="EE270" s="26"/>
      <c r="EF270" s="27"/>
      <c r="EG270" s="3"/>
    </row>
    <row r="271" spans="2:137" s="19" customFormat="1" ht="11.25" customHeight="1" x14ac:dyDescent="0.2">
      <c r="B271" s="25"/>
      <c r="C271" s="21"/>
      <c r="D271" s="21"/>
      <c r="E271" s="21"/>
      <c r="F271" s="21"/>
      <c r="G271" s="21" t="s">
        <v>47</v>
      </c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 t="s">
        <v>9</v>
      </c>
      <c r="S271" s="21"/>
      <c r="T271" s="21" t="str">
        <f>TEXT(노임단가!L6,"#,##0")</f>
        <v>189,303</v>
      </c>
      <c r="U271" s="21"/>
      <c r="V271" s="21"/>
      <c r="W271" s="21"/>
      <c r="X271" s="21"/>
      <c r="Y271" s="21"/>
      <c r="Z271" s="21"/>
      <c r="AA271" s="21"/>
      <c r="AB271" s="21"/>
      <c r="AC271" s="21"/>
      <c r="AD271" s="21" t="s">
        <v>15</v>
      </c>
      <c r="AE271" s="21"/>
      <c r="AF271" s="21"/>
      <c r="AG271" s="21" t="str">
        <f>TEXT(0.58,"#,##0.#######")</f>
        <v>0.58</v>
      </c>
      <c r="AH271" s="21"/>
      <c r="AI271" s="21"/>
      <c r="AJ271" s="21"/>
      <c r="AK271" s="21" t="s">
        <v>38</v>
      </c>
      <c r="AL271" s="21"/>
      <c r="AM271" s="21"/>
      <c r="AN271" s="21" t="s">
        <v>12</v>
      </c>
      <c r="AO271" s="21"/>
      <c r="AP271" s="21" t="str">
        <f>TEXT(10,"#,##0.#######")</f>
        <v>10.</v>
      </c>
      <c r="AQ271" s="21"/>
      <c r="AR271" s="21" t="s">
        <v>43</v>
      </c>
      <c r="AS271" s="21"/>
      <c r="AT271" s="21"/>
      <c r="AU271" s="21" t="s">
        <v>11</v>
      </c>
      <c r="AV271" s="21"/>
      <c r="AW271" s="21" t="str">
        <f>TEXT(TRUNC(T271*AG271/AP271,1),"#,##0.#######")</f>
        <v>10,979.5</v>
      </c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6"/>
      <c r="CP271" s="26"/>
      <c r="CQ271" s="26"/>
      <c r="CR271" s="27"/>
      <c r="CS271" s="22"/>
      <c r="CT271" s="22"/>
      <c r="CU271" s="22"/>
      <c r="CV271" s="22"/>
      <c r="CW271" s="22"/>
      <c r="CX271" s="22"/>
      <c r="CY271" s="22"/>
      <c r="CZ271" s="22"/>
      <c r="DA271" s="22"/>
      <c r="DB271" s="22"/>
      <c r="DC271" s="22"/>
      <c r="DD271" s="22"/>
      <c r="DE271" s="22"/>
      <c r="DF271" s="22"/>
      <c r="DG271" s="22"/>
      <c r="DH271" s="22"/>
      <c r="DI271" s="22"/>
      <c r="DJ271" s="22"/>
      <c r="DK271" s="22"/>
      <c r="DL271" s="22"/>
      <c r="DM271" s="22"/>
      <c r="DN271" s="22"/>
      <c r="DO271" s="22"/>
      <c r="DP271" s="22"/>
      <c r="DQ271" s="22"/>
      <c r="DR271" s="22"/>
      <c r="DS271" s="22"/>
      <c r="DT271" s="22"/>
      <c r="DU271" s="22"/>
      <c r="DV271" s="22"/>
      <c r="DW271" s="22"/>
      <c r="DX271" s="22"/>
      <c r="DY271" s="22"/>
      <c r="DZ271" s="22"/>
      <c r="EA271" s="22"/>
      <c r="EB271" s="22"/>
      <c r="EC271" s="26"/>
      <c r="ED271" s="26"/>
      <c r="EE271" s="26"/>
      <c r="EF271" s="27"/>
      <c r="EG271" s="3"/>
    </row>
    <row r="272" spans="2:137" s="19" customFormat="1" ht="11.25" customHeight="1" x14ac:dyDescent="0.2">
      <c r="B272" s="25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6"/>
      <c r="CP272" s="26"/>
      <c r="CQ272" s="26"/>
      <c r="CR272" s="27"/>
      <c r="CS272" s="22"/>
      <c r="CT272" s="22"/>
      <c r="CU272" s="22"/>
      <c r="CV272" s="22"/>
      <c r="CW272" s="22"/>
      <c r="CX272" s="22"/>
      <c r="CY272" s="22"/>
      <c r="CZ272" s="22"/>
      <c r="DA272" s="22"/>
      <c r="DB272" s="22"/>
      <c r="DC272" s="22"/>
      <c r="DD272" s="22"/>
      <c r="DE272" s="22"/>
      <c r="DF272" s="22"/>
      <c r="DG272" s="22"/>
      <c r="DH272" s="22"/>
      <c r="DI272" s="22"/>
      <c r="DJ272" s="22"/>
      <c r="DK272" s="22"/>
      <c r="DL272" s="22"/>
      <c r="DM272" s="22"/>
      <c r="DN272" s="22"/>
      <c r="DO272" s="22"/>
      <c r="DP272" s="22"/>
      <c r="DQ272" s="22"/>
      <c r="DR272" s="22"/>
      <c r="DS272" s="22"/>
      <c r="DT272" s="22"/>
      <c r="DU272" s="22"/>
      <c r="DV272" s="22"/>
      <c r="DW272" s="22"/>
      <c r="DX272" s="22"/>
      <c r="DY272" s="22"/>
      <c r="DZ272" s="22"/>
      <c r="EA272" s="22"/>
      <c r="EB272" s="22"/>
      <c r="EC272" s="26"/>
      <c r="ED272" s="26"/>
      <c r="EE272" s="26"/>
      <c r="EF272" s="27"/>
      <c r="EG272" s="3"/>
    </row>
    <row r="273" spans="2:137" s="19" customFormat="1" ht="11.25" customHeight="1" x14ac:dyDescent="0.2">
      <c r="B273" s="25"/>
      <c r="C273" s="21"/>
      <c r="D273" s="21"/>
      <c r="E273" s="21"/>
      <c r="F273" s="21"/>
      <c r="G273" s="21" t="s">
        <v>39</v>
      </c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 t="s">
        <v>9</v>
      </c>
      <c r="S273" s="21"/>
      <c r="T273" s="21"/>
      <c r="U273" s="21" t="str">
        <f>TEXT(노임단가!L6,"#,##0")</f>
        <v>189,303</v>
      </c>
      <c r="V273" s="21"/>
      <c r="W273" s="21"/>
      <c r="X273" s="21"/>
      <c r="Y273" s="21"/>
      <c r="Z273" s="21"/>
      <c r="AA273" s="21"/>
      <c r="AB273" s="21"/>
      <c r="AC273" s="21"/>
      <c r="AD273" s="21"/>
      <c r="AE273" s="21" t="s">
        <v>15</v>
      </c>
      <c r="AF273" s="21"/>
      <c r="AG273" s="21"/>
      <c r="AH273" s="21" t="str">
        <f>TEXT(0.3,"#,##0.#######")</f>
        <v>0.3</v>
      </c>
      <c r="AI273" s="21"/>
      <c r="AJ273" s="21"/>
      <c r="AK273" s="21"/>
      <c r="AL273" s="21" t="s">
        <v>38</v>
      </c>
      <c r="AM273" s="21"/>
      <c r="AN273" s="21"/>
      <c r="AO273" s="21" t="s">
        <v>12</v>
      </c>
      <c r="AP273" s="21"/>
      <c r="AQ273" s="21" t="str">
        <f>TEXT(10,"#,##0.#######")</f>
        <v>10.</v>
      </c>
      <c r="AR273" s="21"/>
      <c r="AS273" s="21" t="s">
        <v>43</v>
      </c>
      <c r="AT273" s="21"/>
      <c r="AU273" s="21"/>
      <c r="AV273" s="21" t="s">
        <v>11</v>
      </c>
      <c r="AW273" s="21"/>
      <c r="AX273" s="21" t="str">
        <f>TEXT(TRUNC(U273*AH273/AQ273,1),"#,##0.#######")</f>
        <v>5,679.</v>
      </c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6"/>
      <c r="CP273" s="26"/>
      <c r="CQ273" s="26"/>
      <c r="CR273" s="27"/>
      <c r="CS273" s="22"/>
      <c r="CT273" s="22"/>
      <c r="CU273" s="22"/>
      <c r="CV273" s="22"/>
      <c r="CW273" s="22"/>
      <c r="CX273" s="22"/>
      <c r="CY273" s="22"/>
      <c r="CZ273" s="22"/>
      <c r="DA273" s="22"/>
      <c r="DB273" s="22"/>
      <c r="DC273" s="22"/>
      <c r="DD273" s="22"/>
      <c r="DE273" s="22"/>
      <c r="DF273" s="22"/>
      <c r="DG273" s="22"/>
      <c r="DH273" s="22"/>
      <c r="DI273" s="22"/>
      <c r="DJ273" s="22"/>
      <c r="DK273" s="22"/>
      <c r="DL273" s="22"/>
      <c r="DM273" s="22"/>
      <c r="DN273" s="22"/>
      <c r="DO273" s="22"/>
      <c r="DP273" s="22"/>
      <c r="DQ273" s="22"/>
      <c r="DR273" s="22"/>
      <c r="DS273" s="22"/>
      <c r="DT273" s="22"/>
      <c r="DU273" s="22"/>
      <c r="DV273" s="22"/>
      <c r="DW273" s="22"/>
      <c r="DX273" s="22"/>
      <c r="DY273" s="22"/>
      <c r="DZ273" s="22"/>
      <c r="EA273" s="22"/>
      <c r="EB273" s="22"/>
      <c r="EC273" s="26"/>
      <c r="ED273" s="26"/>
      <c r="EE273" s="26"/>
      <c r="EF273" s="27"/>
      <c r="EG273" s="3"/>
    </row>
    <row r="274" spans="2:137" s="19" customFormat="1" ht="11.25" customHeight="1" x14ac:dyDescent="0.2">
      <c r="B274" s="25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6"/>
      <c r="CP274" s="26"/>
      <c r="CQ274" s="26"/>
      <c r="CR274" s="27"/>
      <c r="CS274" s="22"/>
      <c r="CT274" s="22"/>
      <c r="CU274" s="22"/>
      <c r="CV274" s="22"/>
      <c r="CW274" s="22"/>
      <c r="CX274" s="22"/>
      <c r="CY274" s="22"/>
      <c r="CZ274" s="22"/>
      <c r="DA274" s="22"/>
      <c r="DB274" s="22"/>
      <c r="DC274" s="22"/>
      <c r="DD274" s="22"/>
      <c r="DE274" s="22"/>
      <c r="DF274" s="22"/>
      <c r="DG274" s="22"/>
      <c r="DH274" s="22"/>
      <c r="DI274" s="22"/>
      <c r="DJ274" s="22"/>
      <c r="DK274" s="22"/>
      <c r="DL274" s="22"/>
      <c r="DM274" s="22"/>
      <c r="DN274" s="22"/>
      <c r="DO274" s="22"/>
      <c r="DP274" s="22"/>
      <c r="DQ274" s="22"/>
      <c r="DR274" s="22"/>
      <c r="DS274" s="22"/>
      <c r="DT274" s="22"/>
      <c r="DU274" s="22"/>
      <c r="DV274" s="22"/>
      <c r="DW274" s="22"/>
      <c r="DX274" s="22"/>
      <c r="DY274" s="22"/>
      <c r="DZ274" s="22"/>
      <c r="EA274" s="22"/>
      <c r="EB274" s="22"/>
      <c r="EC274" s="26"/>
      <c r="ED274" s="26"/>
      <c r="EE274" s="26"/>
      <c r="EF274" s="27"/>
      <c r="EG274" s="3"/>
    </row>
    <row r="275" spans="2:137" s="19" customFormat="1" ht="11.25" customHeight="1" x14ac:dyDescent="0.2">
      <c r="B275" s="25"/>
      <c r="C275" s="21"/>
      <c r="D275" s="21"/>
      <c r="E275" s="21"/>
      <c r="F275" s="21"/>
      <c r="G275" s="21" t="s">
        <v>40</v>
      </c>
      <c r="H275" s="21"/>
      <c r="I275" s="21"/>
      <c r="J275" s="21"/>
      <c r="K275" s="21"/>
      <c r="L275" s="21"/>
      <c r="M275" s="21"/>
      <c r="N275" s="21"/>
      <c r="O275" s="21"/>
      <c r="P275" s="21" t="s">
        <v>9</v>
      </c>
      <c r="Q275" s="21"/>
      <c r="R275" s="21" t="str">
        <f>TEXT(TRUNC(AW271+AX273,1),"#,##0.#######")</f>
        <v>16,658.5</v>
      </c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6"/>
      <c r="CP275" s="26"/>
      <c r="CQ275" s="26" t="str">
        <f>R275</f>
        <v>16,658.5</v>
      </c>
      <c r="CR275" s="27"/>
      <c r="CS275" s="22"/>
      <c r="CT275" s="22"/>
      <c r="CU275" s="22"/>
      <c r="CV275" s="22"/>
      <c r="CW275" s="22"/>
      <c r="CX275" s="22"/>
      <c r="CY275" s="22"/>
      <c r="CZ275" s="22"/>
      <c r="DA275" s="22"/>
      <c r="DB275" s="22"/>
      <c r="DC275" s="22"/>
      <c r="DD275" s="22"/>
      <c r="DE275" s="22"/>
      <c r="DF275" s="22"/>
      <c r="DG275" s="22"/>
      <c r="DH275" s="22"/>
      <c r="DI275" s="22"/>
      <c r="DJ275" s="22"/>
      <c r="DK275" s="22"/>
      <c r="DL275" s="22"/>
      <c r="DM275" s="22"/>
      <c r="DN275" s="22"/>
      <c r="DO275" s="22"/>
      <c r="DP275" s="22"/>
      <c r="DQ275" s="22"/>
      <c r="DR275" s="22"/>
      <c r="DS275" s="22"/>
      <c r="DT275" s="22"/>
      <c r="DU275" s="22"/>
      <c r="DV275" s="22"/>
      <c r="DW275" s="22"/>
      <c r="DX275" s="22"/>
      <c r="DY275" s="22"/>
      <c r="DZ275" s="22"/>
      <c r="EA275" s="22"/>
      <c r="EB275" s="22"/>
      <c r="EC275" s="26"/>
      <c r="ED275" s="26"/>
      <c r="EE275" s="26" t="str">
        <f>R275</f>
        <v>16,658.5</v>
      </c>
      <c r="EF275" s="27"/>
      <c r="EG275" s="3"/>
    </row>
    <row r="276" spans="2:137" s="19" customFormat="1" ht="11.25" customHeight="1" x14ac:dyDescent="0.2">
      <c r="B276" s="25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6"/>
      <c r="CP276" s="26"/>
      <c r="CQ276" s="26"/>
      <c r="CR276" s="27"/>
      <c r="CS276" s="22"/>
      <c r="CT276" s="22"/>
      <c r="CU276" s="22"/>
      <c r="CV276" s="22"/>
      <c r="CW276" s="22"/>
      <c r="CX276" s="22"/>
      <c r="CY276" s="22"/>
      <c r="CZ276" s="22"/>
      <c r="DA276" s="22"/>
      <c r="DB276" s="22"/>
      <c r="DC276" s="22"/>
      <c r="DD276" s="22"/>
      <c r="DE276" s="22"/>
      <c r="DF276" s="22"/>
      <c r="DG276" s="22"/>
      <c r="DH276" s="22"/>
      <c r="DI276" s="22"/>
      <c r="DJ276" s="22"/>
      <c r="DK276" s="22"/>
      <c r="DL276" s="22"/>
      <c r="DM276" s="22"/>
      <c r="DN276" s="22"/>
      <c r="DO276" s="22"/>
      <c r="DP276" s="22"/>
      <c r="DQ276" s="22"/>
      <c r="DR276" s="22"/>
      <c r="DS276" s="22"/>
      <c r="DT276" s="22"/>
      <c r="DU276" s="22"/>
      <c r="DV276" s="22"/>
      <c r="DW276" s="22"/>
      <c r="DX276" s="22"/>
      <c r="DY276" s="22"/>
      <c r="DZ276" s="22"/>
      <c r="EA276" s="22"/>
      <c r="EB276" s="22"/>
      <c r="EC276" s="26"/>
      <c r="ED276" s="26"/>
      <c r="EE276" s="26"/>
      <c r="EF276" s="27"/>
      <c r="EG276" s="3"/>
    </row>
    <row r="277" spans="2:137" s="19" customFormat="1" ht="11.25" customHeight="1" x14ac:dyDescent="0.2">
      <c r="B277" s="25"/>
      <c r="C277" s="21"/>
      <c r="D277" s="21"/>
      <c r="E277" s="21" t="s">
        <v>41</v>
      </c>
      <c r="F277" s="21"/>
      <c r="G277" s="21" t="s">
        <v>37</v>
      </c>
      <c r="H277" s="21"/>
      <c r="I277" s="21" t="s">
        <v>7</v>
      </c>
      <c r="J277" s="21"/>
      <c r="K277" s="21"/>
      <c r="L277" s="21" t="s">
        <v>8</v>
      </c>
      <c r="M277" s="21"/>
      <c r="N277" s="21"/>
      <c r="O277" s="21" t="s">
        <v>9</v>
      </c>
      <c r="P277" s="21"/>
      <c r="Q277" s="21" t="s">
        <v>10</v>
      </c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 t="s">
        <v>54</v>
      </c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6"/>
      <c r="CP277" s="26"/>
      <c r="CQ277" s="26"/>
      <c r="CR277" s="27"/>
      <c r="CS277" s="22"/>
      <c r="CT277" s="22"/>
      <c r="CU277" s="22"/>
      <c r="CV277" s="22"/>
      <c r="CW277" s="22"/>
      <c r="CX277" s="22"/>
      <c r="CY277" s="22"/>
      <c r="CZ277" s="22"/>
      <c r="DA277" s="22"/>
      <c r="DB277" s="22"/>
      <c r="DC277" s="22"/>
      <c r="DD277" s="22"/>
      <c r="DE277" s="22"/>
      <c r="DF277" s="22"/>
      <c r="DG277" s="22"/>
      <c r="DH277" s="22"/>
      <c r="DI277" s="22"/>
      <c r="DJ277" s="22"/>
      <c r="DK277" s="22"/>
      <c r="DL277" s="22"/>
      <c r="DM277" s="22"/>
      <c r="DN277" s="22"/>
      <c r="DO277" s="22"/>
      <c r="DP277" s="22"/>
      <c r="DQ277" s="22"/>
      <c r="DR277" s="22"/>
      <c r="DS277" s="22"/>
      <c r="DT277" s="22"/>
      <c r="DU277" s="22"/>
      <c r="DV277" s="22"/>
      <c r="DW277" s="22"/>
      <c r="DX277" s="22"/>
      <c r="DY277" s="22"/>
      <c r="DZ277" s="22"/>
      <c r="EA277" s="22"/>
      <c r="EB277" s="22"/>
      <c r="EC277" s="26"/>
      <c r="ED277" s="26"/>
      <c r="EE277" s="26"/>
      <c r="EF277" s="27"/>
      <c r="EG277" s="3"/>
    </row>
    <row r="278" spans="2:137" s="19" customFormat="1" ht="11.25" customHeight="1" x14ac:dyDescent="0.2">
      <c r="B278" s="25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6"/>
      <c r="CP278" s="26"/>
      <c r="CQ278" s="26"/>
      <c r="CR278" s="27"/>
      <c r="CS278" s="22"/>
      <c r="CT278" s="22"/>
      <c r="CU278" s="22"/>
      <c r="CV278" s="22"/>
      <c r="CW278" s="22"/>
      <c r="CX278" s="22"/>
      <c r="CY278" s="22"/>
      <c r="CZ278" s="22"/>
      <c r="DA278" s="22"/>
      <c r="DB278" s="22"/>
      <c r="DC278" s="22"/>
      <c r="DD278" s="22"/>
      <c r="DE278" s="22"/>
      <c r="DF278" s="22"/>
      <c r="DG278" s="22"/>
      <c r="DH278" s="22"/>
      <c r="DI278" s="22"/>
      <c r="DJ278" s="22"/>
      <c r="DK278" s="22"/>
      <c r="DL278" s="22"/>
      <c r="DM278" s="22"/>
      <c r="DN278" s="22"/>
      <c r="DO278" s="22"/>
      <c r="DP278" s="22"/>
      <c r="DQ278" s="22"/>
      <c r="DR278" s="22"/>
      <c r="DS278" s="22"/>
      <c r="DT278" s="22"/>
      <c r="DU278" s="22"/>
      <c r="DV278" s="22"/>
      <c r="DW278" s="22"/>
      <c r="DX278" s="22"/>
      <c r="DY278" s="22"/>
      <c r="DZ278" s="22"/>
      <c r="EA278" s="22"/>
      <c r="EB278" s="22"/>
      <c r="EC278" s="26"/>
      <c r="ED278" s="26"/>
      <c r="EE278" s="26"/>
      <c r="EF278" s="27"/>
      <c r="EG278" s="3"/>
    </row>
    <row r="279" spans="2:137" s="19" customFormat="1" ht="11.25" customHeight="1" x14ac:dyDescent="0.2">
      <c r="B279" s="25"/>
      <c r="C279" s="21"/>
      <c r="D279" s="21"/>
      <c r="E279" s="21"/>
      <c r="F279" s="21"/>
      <c r="G279" s="21" t="s">
        <v>16</v>
      </c>
      <c r="H279" s="21"/>
      <c r="I279" s="21" t="s">
        <v>11</v>
      </c>
      <c r="J279" s="21"/>
      <c r="K279" s="21" t="str">
        <f>TEXT(1.54,"#,##0.#######")</f>
        <v>1.54</v>
      </c>
      <c r="L279" s="21"/>
      <c r="M279" s="21"/>
      <c r="N279" s="21"/>
      <c r="O279" s="21" t="s">
        <v>18</v>
      </c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6"/>
      <c r="CP279" s="26"/>
      <c r="CQ279" s="26"/>
      <c r="CR279" s="27"/>
      <c r="CS279" s="22"/>
      <c r="CT279" s="22"/>
      <c r="CU279" s="22"/>
      <c r="CV279" s="22"/>
      <c r="CW279" s="22"/>
      <c r="CX279" s="22"/>
      <c r="CY279" s="22"/>
      <c r="CZ279" s="22"/>
      <c r="DA279" s="22"/>
      <c r="DB279" s="22"/>
      <c r="DC279" s="22"/>
      <c r="DD279" s="22"/>
      <c r="DE279" s="22"/>
      <c r="DF279" s="22"/>
      <c r="DG279" s="22"/>
      <c r="DH279" s="22"/>
      <c r="DI279" s="22"/>
      <c r="DJ279" s="22"/>
      <c r="DK279" s="22"/>
      <c r="DL279" s="22"/>
      <c r="DM279" s="22"/>
      <c r="DN279" s="22"/>
      <c r="DO279" s="22"/>
      <c r="DP279" s="22"/>
      <c r="DQ279" s="22"/>
      <c r="DR279" s="22"/>
      <c r="DS279" s="22"/>
      <c r="DT279" s="22"/>
      <c r="DU279" s="22"/>
      <c r="DV279" s="22"/>
      <c r="DW279" s="22"/>
      <c r="DX279" s="22"/>
      <c r="DY279" s="22"/>
      <c r="DZ279" s="22"/>
      <c r="EA279" s="22"/>
      <c r="EB279" s="22"/>
      <c r="EC279" s="26"/>
      <c r="ED279" s="26"/>
      <c r="EE279" s="26"/>
      <c r="EF279" s="27"/>
      <c r="EG279" s="3"/>
    </row>
    <row r="280" spans="2:137" s="19" customFormat="1" ht="11.25" customHeight="1" x14ac:dyDescent="0.2">
      <c r="B280" s="25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6"/>
      <c r="CP280" s="26"/>
      <c r="CQ280" s="26"/>
      <c r="CR280" s="27"/>
      <c r="CS280" s="22"/>
      <c r="CT280" s="22"/>
      <c r="CU280" s="22"/>
      <c r="CV280" s="22"/>
      <c r="CW280" s="22"/>
      <c r="CX280" s="22"/>
      <c r="CY280" s="22"/>
      <c r="CZ280" s="22"/>
      <c r="DA280" s="22"/>
      <c r="DB280" s="22"/>
      <c r="DC280" s="22"/>
      <c r="DD280" s="22"/>
      <c r="DE280" s="22"/>
      <c r="DF280" s="22"/>
      <c r="DG280" s="22"/>
      <c r="DH280" s="22"/>
      <c r="DI280" s="22"/>
      <c r="DJ280" s="22"/>
      <c r="DK280" s="22"/>
      <c r="DL280" s="22"/>
      <c r="DM280" s="22"/>
      <c r="DN280" s="22"/>
      <c r="DO280" s="22"/>
      <c r="DP280" s="22"/>
      <c r="DQ280" s="22"/>
      <c r="DR280" s="22"/>
      <c r="DS280" s="22"/>
      <c r="DT280" s="22"/>
      <c r="DU280" s="22"/>
      <c r="DV280" s="22"/>
      <c r="DW280" s="22"/>
      <c r="DX280" s="22"/>
      <c r="DY280" s="22"/>
      <c r="DZ280" s="22"/>
      <c r="EA280" s="22"/>
      <c r="EB280" s="22"/>
      <c r="EC280" s="26"/>
      <c r="ED280" s="26"/>
      <c r="EE280" s="26"/>
      <c r="EF280" s="27"/>
      <c r="EG280" s="3"/>
    </row>
    <row r="281" spans="2:137" s="19" customFormat="1" ht="11.25" customHeight="1" x14ac:dyDescent="0.2">
      <c r="B281" s="25"/>
      <c r="C281" s="21"/>
      <c r="D281" s="21"/>
      <c r="E281" s="21"/>
      <c r="F281" s="21"/>
      <c r="G281" s="21" t="s">
        <v>3</v>
      </c>
      <c r="H281" s="21"/>
      <c r="I281" s="21"/>
      <c r="J281" s="21"/>
      <c r="K281" s="21"/>
      <c r="L281" s="21"/>
      <c r="M281" s="21"/>
      <c r="N281" s="21" t="s">
        <v>9</v>
      </c>
      <c r="O281" s="21"/>
      <c r="P281" s="21" t="str">
        <f>TEXT(기계경비총괄표!H4,"#,##0")</f>
        <v>33,754</v>
      </c>
      <c r="Q281" s="21"/>
      <c r="R281" s="21"/>
      <c r="S281" s="21"/>
      <c r="T281" s="21"/>
      <c r="U281" s="21"/>
      <c r="V281" s="21"/>
      <c r="W281" s="21"/>
      <c r="X281" s="21"/>
      <c r="Y281" s="21" t="s">
        <v>15</v>
      </c>
      <c r="Z281" s="21"/>
      <c r="AA281" s="21"/>
      <c r="AB281" s="21" t="str">
        <f>TEXT(K279,"#,##0.#######")</f>
        <v>1.54</v>
      </c>
      <c r="AC281" s="21"/>
      <c r="AD281" s="21"/>
      <c r="AE281" s="21"/>
      <c r="AF281" s="21"/>
      <c r="AG281" s="21"/>
      <c r="AH281" s="21"/>
      <c r="AI281" s="21" t="s">
        <v>12</v>
      </c>
      <c r="AJ281" s="21"/>
      <c r="AK281" s="21" t="str">
        <f>TEXT(10,"#,##0.#######")</f>
        <v>10.</v>
      </c>
      <c r="AL281" s="21"/>
      <c r="AM281" s="21" t="s">
        <v>43</v>
      </c>
      <c r="AN281" s="21"/>
      <c r="AO281" s="21"/>
      <c r="AP281" s="21" t="s">
        <v>11</v>
      </c>
      <c r="AQ281" s="21"/>
      <c r="AR281" s="21" t="str">
        <f>TEXT(TRUNC(P281*K279/AK281,1),"#,##0.#")</f>
        <v>5,198.1</v>
      </c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6"/>
      <c r="CP281" s="26"/>
      <c r="CQ281" s="26"/>
      <c r="CR281" s="27"/>
      <c r="CS281" s="22"/>
      <c r="CT281" s="22"/>
      <c r="CU281" s="22"/>
      <c r="CV281" s="22"/>
      <c r="CW281" s="22"/>
      <c r="CX281" s="22"/>
      <c r="CY281" s="22"/>
      <c r="CZ281" s="22"/>
      <c r="DA281" s="22"/>
      <c r="DB281" s="22"/>
      <c r="DC281" s="22"/>
      <c r="DD281" s="22"/>
      <c r="DE281" s="22"/>
      <c r="DF281" s="22"/>
      <c r="DG281" s="22"/>
      <c r="DH281" s="22"/>
      <c r="DI281" s="22"/>
      <c r="DJ281" s="22"/>
      <c r="DK281" s="22"/>
      <c r="DL281" s="22"/>
      <c r="DM281" s="22"/>
      <c r="DN281" s="22"/>
      <c r="DO281" s="22"/>
      <c r="DP281" s="22"/>
      <c r="DQ281" s="22"/>
      <c r="DR281" s="22"/>
      <c r="DS281" s="22"/>
      <c r="DT281" s="22"/>
      <c r="DU281" s="22"/>
      <c r="DV281" s="22"/>
      <c r="DW281" s="22"/>
      <c r="DX281" s="22"/>
      <c r="DY281" s="22"/>
      <c r="DZ281" s="22"/>
      <c r="EA281" s="22"/>
      <c r="EB281" s="22"/>
      <c r="EC281" s="26"/>
      <c r="ED281" s="26"/>
      <c r="EE281" s="26"/>
      <c r="EF281" s="27"/>
      <c r="EG281" s="3"/>
    </row>
    <row r="282" spans="2:137" s="19" customFormat="1" ht="11.25" customHeight="1" x14ac:dyDescent="0.2">
      <c r="B282" s="25"/>
      <c r="C282" s="21"/>
      <c r="D282" s="21"/>
      <c r="E282" s="21"/>
      <c r="F282" s="21"/>
      <c r="G282" s="21" t="s">
        <v>4</v>
      </c>
      <c r="H282" s="21"/>
      <c r="I282" s="21"/>
      <c r="J282" s="21"/>
      <c r="K282" s="21"/>
      <c r="L282" s="21"/>
      <c r="M282" s="21"/>
      <c r="N282" s="21" t="s">
        <v>9</v>
      </c>
      <c r="O282" s="21"/>
      <c r="P282" s="21"/>
      <c r="Q282" s="21" t="str">
        <f>TEXT(기계경비총괄표!G4,"#,##0")</f>
        <v>7,774</v>
      </c>
      <c r="R282" s="21"/>
      <c r="S282" s="21"/>
      <c r="T282" s="21"/>
      <c r="U282" s="21"/>
      <c r="V282" s="21"/>
      <c r="W282" s="21"/>
      <c r="X282" s="21"/>
      <c r="Y282" s="21" t="s">
        <v>15</v>
      </c>
      <c r="Z282" s="21"/>
      <c r="AA282" s="21"/>
      <c r="AB282" s="21" t="str">
        <f>TEXT(K279,"#,##0.#######")</f>
        <v>1.54</v>
      </c>
      <c r="AC282" s="21"/>
      <c r="AD282" s="21"/>
      <c r="AE282" s="21"/>
      <c r="AF282" s="21"/>
      <c r="AG282" s="21"/>
      <c r="AH282" s="21"/>
      <c r="AI282" s="21" t="s">
        <v>12</v>
      </c>
      <c r="AJ282" s="21"/>
      <c r="AK282" s="21" t="str">
        <f>TEXT(10,"#,##0.#######")</f>
        <v>10.</v>
      </c>
      <c r="AL282" s="21"/>
      <c r="AM282" s="21" t="s">
        <v>43</v>
      </c>
      <c r="AN282" s="21"/>
      <c r="AO282" s="21"/>
      <c r="AP282" s="21" t="s">
        <v>11</v>
      </c>
      <c r="AQ282" s="21"/>
      <c r="AR282" s="21" t="str">
        <f>TEXT(TRUNC(Q282*K279/AK282,1),"#,##0.#")</f>
        <v>1,197.1</v>
      </c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6"/>
      <c r="CP282" s="26"/>
      <c r="CQ282" s="26"/>
      <c r="CR282" s="27"/>
      <c r="CS282" s="22"/>
      <c r="CT282" s="22"/>
      <c r="CU282" s="22"/>
      <c r="CV282" s="22"/>
      <c r="CW282" s="22"/>
      <c r="CX282" s="22"/>
      <c r="CY282" s="22"/>
      <c r="CZ282" s="22"/>
      <c r="DA282" s="22"/>
      <c r="DB282" s="22"/>
      <c r="DC282" s="22"/>
      <c r="DD282" s="22"/>
      <c r="DE282" s="22"/>
      <c r="DF282" s="22"/>
      <c r="DG282" s="22"/>
      <c r="DH282" s="22"/>
      <c r="DI282" s="22"/>
      <c r="DJ282" s="22"/>
      <c r="DK282" s="22"/>
      <c r="DL282" s="22"/>
      <c r="DM282" s="22"/>
      <c r="DN282" s="22"/>
      <c r="DO282" s="22"/>
      <c r="DP282" s="22"/>
      <c r="DQ282" s="22"/>
      <c r="DR282" s="22"/>
      <c r="DS282" s="22"/>
      <c r="DT282" s="22"/>
      <c r="DU282" s="22"/>
      <c r="DV282" s="22"/>
      <c r="DW282" s="22"/>
      <c r="DX282" s="22"/>
      <c r="DY282" s="22"/>
      <c r="DZ282" s="22"/>
      <c r="EA282" s="22"/>
      <c r="EB282" s="22"/>
      <c r="EC282" s="26"/>
      <c r="ED282" s="26"/>
      <c r="EE282" s="26"/>
      <c r="EF282" s="27"/>
      <c r="EG282" s="3"/>
    </row>
    <row r="283" spans="2:137" s="19" customFormat="1" ht="11.25" customHeight="1" x14ac:dyDescent="0.2">
      <c r="B283" s="25"/>
      <c r="C283" s="21"/>
      <c r="D283" s="21"/>
      <c r="E283" s="21"/>
      <c r="F283" s="21"/>
      <c r="G283" s="21" t="s">
        <v>19</v>
      </c>
      <c r="H283" s="21"/>
      <c r="I283" s="21"/>
      <c r="J283" s="21"/>
      <c r="K283" s="21" t="s">
        <v>20</v>
      </c>
      <c r="L283" s="21"/>
      <c r="M283" s="21"/>
      <c r="N283" s="21" t="s">
        <v>9</v>
      </c>
      <c r="O283" s="21"/>
      <c r="P283" s="21" t="str">
        <f>TEXT(기계경비총괄표!I4,"#,##0")</f>
        <v>11,948</v>
      </c>
      <c r="Q283" s="21"/>
      <c r="R283" s="21"/>
      <c r="S283" s="21"/>
      <c r="T283" s="21"/>
      <c r="U283" s="21"/>
      <c r="V283" s="21"/>
      <c r="W283" s="21"/>
      <c r="X283" s="21"/>
      <c r="Y283" s="21" t="s">
        <v>15</v>
      </c>
      <c r="Z283" s="21"/>
      <c r="AA283" s="21"/>
      <c r="AB283" s="21" t="str">
        <f>TEXT(K279,"#,##0.#######")</f>
        <v>1.54</v>
      </c>
      <c r="AC283" s="21"/>
      <c r="AD283" s="21"/>
      <c r="AE283" s="21"/>
      <c r="AF283" s="21"/>
      <c r="AG283" s="21"/>
      <c r="AH283" s="21"/>
      <c r="AI283" s="21" t="s">
        <v>12</v>
      </c>
      <c r="AJ283" s="21"/>
      <c r="AK283" s="21" t="str">
        <f>TEXT(10,"#,##0.#######")</f>
        <v>10.</v>
      </c>
      <c r="AL283" s="21"/>
      <c r="AM283" s="21" t="s">
        <v>43</v>
      </c>
      <c r="AN283" s="21"/>
      <c r="AO283" s="21"/>
      <c r="AP283" s="21" t="s">
        <v>11</v>
      </c>
      <c r="AQ283" s="21"/>
      <c r="AR283" s="21" t="str">
        <f>TEXT(TRUNC(P283*K279/AK283,1),"#,##0.#")</f>
        <v>1,839.9</v>
      </c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6"/>
      <c r="CP283" s="26"/>
      <c r="CQ283" s="26"/>
      <c r="CR283" s="27"/>
      <c r="CS283" s="22"/>
      <c r="CT283" s="22"/>
      <c r="CU283" s="22"/>
      <c r="CV283" s="22"/>
      <c r="CW283" s="22"/>
      <c r="CX283" s="22"/>
      <c r="CY283" s="22"/>
      <c r="CZ283" s="22"/>
      <c r="DA283" s="22"/>
      <c r="DB283" s="22"/>
      <c r="DC283" s="22"/>
      <c r="DD283" s="22"/>
      <c r="DE283" s="22"/>
      <c r="DF283" s="22"/>
      <c r="DG283" s="22"/>
      <c r="DH283" s="22"/>
      <c r="DI283" s="22"/>
      <c r="DJ283" s="22"/>
      <c r="DK283" s="22"/>
      <c r="DL283" s="22"/>
      <c r="DM283" s="22"/>
      <c r="DN283" s="22"/>
      <c r="DO283" s="22"/>
      <c r="DP283" s="22"/>
      <c r="DQ283" s="22"/>
      <c r="DR283" s="22"/>
      <c r="DS283" s="22"/>
      <c r="DT283" s="22"/>
      <c r="DU283" s="22"/>
      <c r="DV283" s="22"/>
      <c r="DW283" s="22"/>
      <c r="DX283" s="22"/>
      <c r="DY283" s="22"/>
      <c r="DZ283" s="22"/>
      <c r="EA283" s="22"/>
      <c r="EB283" s="22"/>
      <c r="EC283" s="26"/>
      <c r="ED283" s="26"/>
      <c r="EE283" s="26"/>
      <c r="EF283" s="27"/>
      <c r="EG283" s="3"/>
    </row>
    <row r="284" spans="2:137" s="19" customFormat="1" ht="11.25" customHeight="1" x14ac:dyDescent="0.2">
      <c r="B284" s="25"/>
      <c r="C284" s="21"/>
      <c r="D284" s="21"/>
      <c r="E284" s="21"/>
      <c r="F284" s="21"/>
      <c r="G284" s="21" t="s">
        <v>21</v>
      </c>
      <c r="H284" s="21"/>
      <c r="I284" s="21"/>
      <c r="J284" s="21"/>
      <c r="K284" s="21" t="s">
        <v>8</v>
      </c>
      <c r="L284" s="21"/>
      <c r="M284" s="21"/>
      <c r="N284" s="21" t="s">
        <v>9</v>
      </c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 t="str">
        <f>TEXT(AR281+AR282+AR283,"#,##0.#######")</f>
        <v>8,235.1</v>
      </c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6">
        <f>CQ284+CP284+CR284</f>
        <v>8235.1</v>
      </c>
      <c r="CP284" s="26" t="str">
        <f>TEXT(AR282,"#,###.0")</f>
        <v>1,197.1</v>
      </c>
      <c r="CQ284" s="26" t="str">
        <f>TEXT(AR281,"#,###.0")</f>
        <v>5,198.1</v>
      </c>
      <c r="CR284" s="27" t="str">
        <f>TEXT(AR283,"#,###.0")</f>
        <v>1,839.9</v>
      </c>
      <c r="CS284" s="22"/>
      <c r="CT284" s="22"/>
      <c r="CU284" s="22"/>
      <c r="CV284" s="22"/>
      <c r="CW284" s="22"/>
      <c r="CX284" s="22"/>
      <c r="CY284" s="22"/>
      <c r="CZ284" s="22"/>
      <c r="DA284" s="22"/>
      <c r="DB284" s="22"/>
      <c r="DC284" s="22"/>
      <c r="DD284" s="22"/>
      <c r="DE284" s="22"/>
      <c r="DF284" s="22"/>
      <c r="DG284" s="22"/>
      <c r="DH284" s="22"/>
      <c r="DI284" s="22"/>
      <c r="DJ284" s="22"/>
      <c r="DK284" s="22"/>
      <c r="DL284" s="22"/>
      <c r="DM284" s="22"/>
      <c r="DN284" s="22"/>
      <c r="DO284" s="22"/>
      <c r="DP284" s="22"/>
      <c r="DQ284" s="22"/>
      <c r="DR284" s="22"/>
      <c r="DS284" s="22"/>
      <c r="DT284" s="22"/>
      <c r="DU284" s="22"/>
      <c r="DV284" s="22"/>
      <c r="DW284" s="22"/>
      <c r="DX284" s="22"/>
      <c r="DY284" s="22"/>
      <c r="DZ284" s="22"/>
      <c r="EA284" s="22"/>
      <c r="EB284" s="22"/>
      <c r="EC284" s="26">
        <f>EE284+ED284+EF284</f>
        <v>8235.1</v>
      </c>
      <c r="ED284" s="26" t="str">
        <f>TEXT(AR282,"#,###.0")</f>
        <v>1,197.1</v>
      </c>
      <c r="EE284" s="26" t="str">
        <f>TEXT(AR281,"#,###.0")</f>
        <v>5,198.1</v>
      </c>
      <c r="EF284" s="27" t="str">
        <f>TEXT(AR283,"#,###.0")</f>
        <v>1,839.9</v>
      </c>
      <c r="EG284" s="3"/>
    </row>
    <row r="285" spans="2:137" s="19" customFormat="1" ht="11.25" customHeight="1" x14ac:dyDescent="0.2">
      <c r="B285" s="25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6"/>
      <c r="CP285" s="26"/>
      <c r="CQ285" s="26"/>
      <c r="CR285" s="27"/>
      <c r="CS285" s="22"/>
      <c r="CT285" s="22"/>
      <c r="CU285" s="22"/>
      <c r="CV285" s="22"/>
      <c r="CW285" s="22"/>
      <c r="CX285" s="22"/>
      <c r="CY285" s="22"/>
      <c r="CZ285" s="22"/>
      <c r="DA285" s="22"/>
      <c r="DB285" s="22"/>
      <c r="DC285" s="22"/>
      <c r="DD285" s="22"/>
      <c r="DE285" s="22"/>
      <c r="DF285" s="22"/>
      <c r="DG285" s="22"/>
      <c r="DH285" s="22"/>
      <c r="DI285" s="22"/>
      <c r="DJ285" s="22"/>
      <c r="DK285" s="22"/>
      <c r="DL285" s="22"/>
      <c r="DM285" s="22"/>
      <c r="DN285" s="22"/>
      <c r="DO285" s="22"/>
      <c r="DP285" s="22"/>
      <c r="DQ285" s="22"/>
      <c r="DR285" s="22"/>
      <c r="DS285" s="22"/>
      <c r="DT285" s="22"/>
      <c r="DU285" s="22"/>
      <c r="DV285" s="22"/>
      <c r="DW285" s="22"/>
      <c r="DX285" s="22"/>
      <c r="DY285" s="22"/>
      <c r="DZ285" s="22"/>
      <c r="EA285" s="22"/>
      <c r="EB285" s="22"/>
      <c r="EC285" s="26"/>
      <c r="ED285" s="26"/>
      <c r="EE285" s="26"/>
      <c r="EF285" s="27"/>
      <c r="EG285" s="3"/>
    </row>
    <row r="286" spans="2:137" s="19" customFormat="1" ht="11.25" customHeight="1" x14ac:dyDescent="0.2">
      <c r="B286" s="25"/>
      <c r="C286" s="21"/>
      <c r="D286" s="21"/>
      <c r="E286" s="21" t="s">
        <v>35</v>
      </c>
      <c r="F286" s="21"/>
      <c r="G286" s="21" t="s">
        <v>37</v>
      </c>
      <c r="H286" s="21"/>
      <c r="I286" s="21" t="s">
        <v>21</v>
      </c>
      <c r="J286" s="21"/>
      <c r="K286" s="21"/>
      <c r="L286" s="21"/>
      <c r="M286" s="21" t="s">
        <v>8</v>
      </c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6"/>
      <c r="CP286" s="26"/>
      <c r="CQ286" s="26"/>
      <c r="CR286" s="27"/>
      <c r="CS286" s="22"/>
      <c r="CT286" s="22"/>
      <c r="CU286" s="22"/>
      <c r="CV286" s="22"/>
      <c r="CW286" s="22"/>
      <c r="CX286" s="22"/>
      <c r="CY286" s="22"/>
      <c r="CZ286" s="22"/>
      <c r="DA286" s="22"/>
      <c r="DB286" s="22"/>
      <c r="DC286" s="22"/>
      <c r="DD286" s="22"/>
      <c r="DE286" s="22"/>
      <c r="DF286" s="22"/>
      <c r="DG286" s="22"/>
      <c r="DH286" s="22"/>
      <c r="DI286" s="22"/>
      <c r="DJ286" s="22"/>
      <c r="DK286" s="22"/>
      <c r="DL286" s="22"/>
      <c r="DM286" s="22"/>
      <c r="DN286" s="22"/>
      <c r="DO286" s="22"/>
      <c r="DP286" s="22"/>
      <c r="DQ286" s="22"/>
      <c r="DR286" s="22"/>
      <c r="DS286" s="22"/>
      <c r="DT286" s="22"/>
      <c r="DU286" s="22"/>
      <c r="DV286" s="22"/>
      <c r="DW286" s="22"/>
      <c r="DX286" s="22"/>
      <c r="DY286" s="22"/>
      <c r="DZ286" s="22"/>
      <c r="EA286" s="22"/>
      <c r="EB286" s="22"/>
      <c r="EC286" s="26"/>
      <c r="ED286" s="26"/>
      <c r="EE286" s="26"/>
      <c r="EF286" s="27"/>
      <c r="EG286" s="3"/>
    </row>
    <row r="287" spans="2:137" s="19" customFormat="1" ht="11.25" customHeight="1" x14ac:dyDescent="0.2">
      <c r="B287" s="25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6"/>
      <c r="CP287" s="26"/>
      <c r="CQ287" s="26"/>
      <c r="CR287" s="27"/>
      <c r="CS287" s="22"/>
      <c r="CT287" s="22"/>
      <c r="CU287" s="22"/>
      <c r="CV287" s="22"/>
      <c r="CW287" s="22"/>
      <c r="CX287" s="22"/>
      <c r="CY287" s="22"/>
      <c r="CZ287" s="22"/>
      <c r="DA287" s="22"/>
      <c r="DB287" s="22"/>
      <c r="DC287" s="22"/>
      <c r="DD287" s="22"/>
      <c r="DE287" s="22"/>
      <c r="DF287" s="22"/>
      <c r="DG287" s="22"/>
      <c r="DH287" s="22"/>
      <c r="DI287" s="22"/>
      <c r="DJ287" s="22"/>
      <c r="DK287" s="22"/>
      <c r="DL287" s="22"/>
      <c r="DM287" s="22"/>
      <c r="DN287" s="22"/>
      <c r="DO287" s="22"/>
      <c r="DP287" s="22"/>
      <c r="DQ287" s="22"/>
      <c r="DR287" s="22"/>
      <c r="DS287" s="22"/>
      <c r="DT287" s="22"/>
      <c r="DU287" s="22"/>
      <c r="DV287" s="22"/>
      <c r="DW287" s="22"/>
      <c r="DX287" s="22"/>
      <c r="DY287" s="22"/>
      <c r="DZ287" s="22"/>
      <c r="EA287" s="22"/>
      <c r="EB287" s="22"/>
      <c r="EC287" s="26"/>
      <c r="ED287" s="26"/>
      <c r="EE287" s="26"/>
      <c r="EF287" s="27"/>
      <c r="EG287" s="3"/>
    </row>
    <row r="288" spans="2:137" s="19" customFormat="1" ht="11.25" customHeight="1" x14ac:dyDescent="0.2">
      <c r="B288" s="25"/>
      <c r="C288" s="21"/>
      <c r="D288" s="21"/>
      <c r="E288" s="21"/>
      <c r="F288" s="21"/>
      <c r="G288" s="21"/>
      <c r="H288" s="21" t="s">
        <v>3</v>
      </c>
      <c r="I288" s="21"/>
      <c r="J288" s="21"/>
      <c r="K288" s="21"/>
      <c r="L288" s="21"/>
      <c r="M288" s="21"/>
      <c r="N288" s="21"/>
      <c r="O288" s="21" t="s">
        <v>9</v>
      </c>
      <c r="P288" s="21"/>
      <c r="Q288" s="21" t="str">
        <f>TEXT(EE275,"#,###.##")</f>
        <v>16,658.5</v>
      </c>
      <c r="R288" s="21"/>
      <c r="S288" s="21"/>
      <c r="T288" s="21"/>
      <c r="U288" s="21"/>
      <c r="V288" s="21"/>
      <c r="W288" s="21"/>
      <c r="X288" s="21" t="s">
        <v>26</v>
      </c>
      <c r="Y288" s="21"/>
      <c r="Z288" s="21" t="str">
        <f>TEXT(EE284,"#,###.##")</f>
        <v>5,198.1</v>
      </c>
      <c r="AA288" s="21"/>
      <c r="AB288" s="21"/>
      <c r="AC288" s="21"/>
      <c r="AD288" s="21"/>
      <c r="AE288" s="21"/>
      <c r="AF288" s="21"/>
      <c r="AG288" s="21"/>
      <c r="AH288" s="21" t="s">
        <v>11</v>
      </c>
      <c r="AI288" s="21"/>
      <c r="AJ288" s="21"/>
      <c r="AK288" s="21" t="str">
        <f>TEXT(TRUNC(EE275+EE284,1),"#,##0.#")</f>
        <v>21,856.6</v>
      </c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6"/>
      <c r="CP288" s="26"/>
      <c r="CQ288" s="26"/>
      <c r="CR288" s="27"/>
      <c r="CS288" s="22"/>
      <c r="CT288" s="22"/>
      <c r="CU288" s="22"/>
      <c r="CV288" s="22"/>
      <c r="CW288" s="22"/>
      <c r="CX288" s="22"/>
      <c r="CY288" s="22"/>
      <c r="CZ288" s="22"/>
      <c r="DA288" s="22"/>
      <c r="DB288" s="22"/>
      <c r="DC288" s="22"/>
      <c r="DD288" s="22"/>
      <c r="DE288" s="22"/>
      <c r="DF288" s="22"/>
      <c r="DG288" s="22"/>
      <c r="DH288" s="22"/>
      <c r="DI288" s="22"/>
      <c r="DJ288" s="22"/>
      <c r="DK288" s="22"/>
      <c r="DL288" s="22"/>
      <c r="DM288" s="22"/>
      <c r="DN288" s="22"/>
      <c r="DO288" s="22"/>
      <c r="DP288" s="22"/>
      <c r="DQ288" s="22"/>
      <c r="DR288" s="22"/>
      <c r="DS288" s="22"/>
      <c r="DT288" s="22"/>
      <c r="DU288" s="22"/>
      <c r="DV288" s="22"/>
      <c r="DW288" s="22"/>
      <c r="DX288" s="22"/>
      <c r="DY288" s="22"/>
      <c r="DZ288" s="22"/>
      <c r="EA288" s="22"/>
      <c r="EB288" s="22"/>
      <c r="EC288" s="26"/>
      <c r="ED288" s="26"/>
      <c r="EE288" s="26"/>
      <c r="EF288" s="27"/>
      <c r="EG288" s="3"/>
    </row>
    <row r="289" spans="2:137" s="19" customFormat="1" ht="11.25" customHeight="1" x14ac:dyDescent="0.2">
      <c r="B289" s="25"/>
      <c r="C289" s="21"/>
      <c r="D289" s="21"/>
      <c r="E289" s="21"/>
      <c r="F289" s="21"/>
      <c r="G289" s="21"/>
      <c r="H289" s="21" t="s">
        <v>4</v>
      </c>
      <c r="I289" s="21"/>
      <c r="J289" s="21"/>
      <c r="K289" s="21"/>
      <c r="L289" s="21"/>
      <c r="M289" s="21"/>
      <c r="N289" s="21"/>
      <c r="O289" s="21" t="s">
        <v>9</v>
      </c>
      <c r="P289" s="21"/>
      <c r="Q289" s="21" t="str">
        <f>ED284</f>
        <v>1,197.1</v>
      </c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6"/>
      <c r="CP289" s="26"/>
      <c r="CQ289" s="26"/>
      <c r="CR289" s="27"/>
      <c r="CS289" s="22"/>
      <c r="CT289" s="22"/>
      <c r="CU289" s="22"/>
      <c r="CV289" s="22"/>
      <c r="CW289" s="22"/>
      <c r="CX289" s="22"/>
      <c r="CY289" s="22"/>
      <c r="CZ289" s="22"/>
      <c r="DA289" s="22"/>
      <c r="DB289" s="22"/>
      <c r="DC289" s="22"/>
      <c r="DD289" s="22"/>
      <c r="DE289" s="22"/>
      <c r="DF289" s="22"/>
      <c r="DG289" s="22"/>
      <c r="DH289" s="22"/>
      <c r="DI289" s="22"/>
      <c r="DJ289" s="22"/>
      <c r="DK289" s="22"/>
      <c r="DL289" s="22"/>
      <c r="DM289" s="22"/>
      <c r="DN289" s="22"/>
      <c r="DO289" s="22"/>
      <c r="DP289" s="22"/>
      <c r="DQ289" s="22"/>
      <c r="DR289" s="22"/>
      <c r="DS289" s="22"/>
      <c r="DT289" s="22"/>
      <c r="DU289" s="22"/>
      <c r="DV289" s="22"/>
      <c r="DW289" s="22"/>
      <c r="DX289" s="22"/>
      <c r="DY289" s="22"/>
      <c r="DZ289" s="22"/>
      <c r="EA289" s="22"/>
      <c r="EB289" s="22"/>
      <c r="EC289" s="26"/>
      <c r="ED289" s="26"/>
      <c r="EE289" s="26"/>
      <c r="EF289" s="27"/>
      <c r="EG289" s="3"/>
    </row>
    <row r="290" spans="2:137" s="108" customFormat="1" ht="11.25" customHeight="1" x14ac:dyDescent="0.2">
      <c r="B290" s="25"/>
      <c r="C290" s="105"/>
      <c r="D290" s="105"/>
      <c r="E290" s="105"/>
      <c r="F290" s="105"/>
      <c r="G290" s="105"/>
      <c r="H290" s="105" t="s">
        <v>19</v>
      </c>
      <c r="I290" s="105"/>
      <c r="J290" s="105"/>
      <c r="K290" s="105"/>
      <c r="L290" s="105" t="s">
        <v>20</v>
      </c>
      <c r="M290" s="105"/>
      <c r="N290" s="105"/>
      <c r="O290" s="105" t="s">
        <v>9</v>
      </c>
      <c r="P290" s="105"/>
      <c r="Q290" s="105" t="str">
        <f>EF284</f>
        <v>1,839.9</v>
      </c>
      <c r="R290" s="105"/>
      <c r="S290" s="105"/>
      <c r="T290" s="105"/>
      <c r="U290" s="105"/>
      <c r="V290" s="105"/>
      <c r="W290" s="105"/>
      <c r="X290" s="105"/>
      <c r="Y290" s="105"/>
      <c r="Z290" s="105"/>
      <c r="AA290" s="105"/>
      <c r="AB290" s="105"/>
      <c r="AC290" s="105"/>
      <c r="AD290" s="105"/>
      <c r="AE290" s="105"/>
      <c r="AF290" s="105"/>
      <c r="AG290" s="105"/>
      <c r="AH290" s="105"/>
      <c r="AI290" s="105"/>
      <c r="AJ290" s="105"/>
      <c r="AK290" s="105"/>
      <c r="AL290" s="105"/>
      <c r="AM290" s="105"/>
      <c r="AN290" s="105"/>
      <c r="AO290" s="105"/>
      <c r="AP290" s="105"/>
      <c r="AQ290" s="105"/>
      <c r="AR290" s="105"/>
      <c r="AS290" s="105"/>
      <c r="AT290" s="105"/>
      <c r="AU290" s="105"/>
      <c r="AV290" s="105"/>
      <c r="AW290" s="105"/>
      <c r="AX290" s="105"/>
      <c r="AY290" s="105"/>
      <c r="AZ290" s="105"/>
      <c r="BA290" s="105"/>
      <c r="BB290" s="105"/>
      <c r="BC290" s="105"/>
      <c r="BD290" s="105"/>
      <c r="BE290" s="105"/>
      <c r="BF290" s="105"/>
      <c r="BG290" s="105"/>
      <c r="BH290" s="105"/>
      <c r="BI290" s="105"/>
      <c r="BJ290" s="105"/>
      <c r="BK290" s="105"/>
      <c r="BL290" s="105"/>
      <c r="BM290" s="105"/>
      <c r="BN290" s="105"/>
      <c r="BO290" s="105"/>
      <c r="BP290" s="105"/>
      <c r="BQ290" s="105"/>
      <c r="BR290" s="105"/>
      <c r="BS290" s="105"/>
      <c r="BT290" s="105"/>
      <c r="BU290" s="105"/>
      <c r="BV290" s="105"/>
      <c r="BW290" s="105"/>
      <c r="BX290" s="105"/>
      <c r="BY290" s="105"/>
      <c r="BZ290" s="105"/>
      <c r="CA290" s="105"/>
      <c r="CB290" s="105"/>
      <c r="CC290" s="105"/>
      <c r="CD290" s="105"/>
      <c r="CE290" s="105"/>
      <c r="CF290" s="105"/>
      <c r="CG290" s="105"/>
      <c r="CH290" s="105"/>
      <c r="CI290" s="105"/>
      <c r="CJ290" s="105"/>
      <c r="CK290" s="105"/>
      <c r="CL290" s="105"/>
      <c r="CM290" s="105"/>
      <c r="CN290" s="105"/>
      <c r="CO290" s="26"/>
      <c r="CP290" s="26"/>
      <c r="CQ290" s="26"/>
      <c r="CR290" s="27"/>
      <c r="CS290" s="106"/>
      <c r="CT290" s="106"/>
      <c r="CU290" s="106"/>
      <c r="CV290" s="106"/>
      <c r="CW290" s="106"/>
      <c r="CX290" s="106"/>
      <c r="CY290" s="106"/>
      <c r="CZ290" s="106"/>
      <c r="DA290" s="106"/>
      <c r="DB290" s="106"/>
      <c r="DC290" s="106"/>
      <c r="DD290" s="106"/>
      <c r="DE290" s="106"/>
      <c r="DF290" s="106"/>
      <c r="DG290" s="106"/>
      <c r="DH290" s="106"/>
      <c r="DI290" s="106"/>
      <c r="DJ290" s="106"/>
      <c r="DK290" s="106"/>
      <c r="DL290" s="106"/>
      <c r="DM290" s="106"/>
      <c r="DN290" s="106"/>
      <c r="DO290" s="106"/>
      <c r="DP290" s="106"/>
      <c r="DQ290" s="106"/>
      <c r="DR290" s="106"/>
      <c r="DS290" s="106"/>
      <c r="DT290" s="106"/>
      <c r="DU290" s="106"/>
      <c r="DV290" s="106"/>
      <c r="DW290" s="106"/>
      <c r="DX290" s="106"/>
      <c r="DY290" s="106"/>
      <c r="DZ290" s="106"/>
      <c r="EA290" s="106"/>
      <c r="EB290" s="106"/>
      <c r="EC290" s="26"/>
      <c r="ED290" s="26"/>
      <c r="EE290" s="26"/>
      <c r="EF290" s="27"/>
      <c r="EG290" s="107"/>
    </row>
    <row r="291" spans="2:137" s="108" customFormat="1" ht="11.25" customHeight="1" x14ac:dyDescent="0.2">
      <c r="B291" s="25"/>
      <c r="C291" s="105"/>
      <c r="D291" s="105"/>
      <c r="E291" s="105"/>
      <c r="F291" s="105"/>
      <c r="G291" s="105"/>
      <c r="H291" s="105"/>
      <c r="I291" s="105"/>
      <c r="J291" s="105" t="s">
        <v>8</v>
      </c>
      <c r="K291" s="105"/>
      <c r="L291" s="105"/>
      <c r="M291" s="105"/>
      <c r="N291" s="105"/>
      <c r="O291" s="105" t="s">
        <v>9</v>
      </c>
      <c r="P291" s="105"/>
      <c r="Q291" s="105"/>
      <c r="R291" s="105" t="str">
        <f>TEXT(AK288+Q289+Q290,"#,##0.#######")</f>
        <v>24,893.6</v>
      </c>
      <c r="S291" s="105"/>
      <c r="T291" s="105"/>
      <c r="U291" s="105"/>
      <c r="V291" s="105"/>
      <c r="W291" s="105"/>
      <c r="X291" s="105"/>
      <c r="Y291" s="105"/>
      <c r="Z291" s="105"/>
      <c r="AA291" s="105"/>
      <c r="AB291" s="105"/>
      <c r="AC291" s="105"/>
      <c r="AD291" s="105"/>
      <c r="AE291" s="105"/>
      <c r="AF291" s="105"/>
      <c r="AG291" s="105"/>
      <c r="AH291" s="105"/>
      <c r="AI291" s="105"/>
      <c r="AJ291" s="105"/>
      <c r="AK291" s="105"/>
      <c r="AL291" s="105"/>
      <c r="AM291" s="105"/>
      <c r="AN291" s="105"/>
      <c r="AO291" s="105"/>
      <c r="AP291" s="105"/>
      <c r="AQ291" s="105"/>
      <c r="AR291" s="105"/>
      <c r="AS291" s="105"/>
      <c r="AT291" s="105"/>
      <c r="AU291" s="105"/>
      <c r="AV291" s="105"/>
      <c r="AW291" s="105"/>
      <c r="AX291" s="105"/>
      <c r="AY291" s="105"/>
      <c r="AZ291" s="105"/>
      <c r="BA291" s="105"/>
      <c r="BB291" s="105"/>
      <c r="BC291" s="105"/>
      <c r="BD291" s="105"/>
      <c r="BE291" s="105"/>
      <c r="BF291" s="105"/>
      <c r="BG291" s="105"/>
      <c r="BH291" s="105"/>
      <c r="BI291" s="105"/>
      <c r="BJ291" s="105"/>
      <c r="BK291" s="105"/>
      <c r="BL291" s="105"/>
      <c r="BM291" s="105"/>
      <c r="BN291" s="105"/>
      <c r="BO291" s="105"/>
      <c r="BP291" s="105"/>
      <c r="BQ291" s="105"/>
      <c r="BR291" s="105"/>
      <c r="BS291" s="105"/>
      <c r="BT291" s="105"/>
      <c r="BU291" s="105"/>
      <c r="BV291" s="105"/>
      <c r="BW291" s="105"/>
      <c r="BX291" s="105"/>
      <c r="BY291" s="105"/>
      <c r="BZ291" s="105"/>
      <c r="CA291" s="105"/>
      <c r="CB291" s="105"/>
      <c r="CC291" s="105"/>
      <c r="CD291" s="105"/>
      <c r="CE291" s="105"/>
      <c r="CF291" s="105"/>
      <c r="CG291" s="105"/>
      <c r="CH291" s="105"/>
      <c r="CI291" s="105"/>
      <c r="CJ291" s="105"/>
      <c r="CK291" s="105"/>
      <c r="CL291" s="105"/>
      <c r="CM291" s="105"/>
      <c r="CN291" s="105"/>
      <c r="CO291" s="26">
        <f>CQ291+CP291+CR291</f>
        <v>24893.599999999999</v>
      </c>
      <c r="CP291" s="26" t="str">
        <f>TEXT(Q289,"#,###.0")</f>
        <v>1,197.1</v>
      </c>
      <c r="CQ291" s="26" t="str">
        <f>TEXT(AK288,"#,###.0")</f>
        <v>21,856.6</v>
      </c>
      <c r="CR291" s="27" t="str">
        <f>TEXT(Q290,"#,###.0")</f>
        <v>1,839.9</v>
      </c>
      <c r="CS291" s="106"/>
      <c r="CT291" s="106"/>
      <c r="CU291" s="106"/>
      <c r="CV291" s="106"/>
      <c r="CW291" s="106"/>
      <c r="CX291" s="106"/>
      <c r="CY291" s="106"/>
      <c r="CZ291" s="106"/>
      <c r="DA291" s="106"/>
      <c r="DB291" s="106"/>
      <c r="DC291" s="106"/>
      <c r="DD291" s="106"/>
      <c r="DE291" s="106"/>
      <c r="DF291" s="106"/>
      <c r="DG291" s="106"/>
      <c r="DH291" s="106"/>
      <c r="DI291" s="106"/>
      <c r="DJ291" s="106"/>
      <c r="DK291" s="106"/>
      <c r="DL291" s="106"/>
      <c r="DM291" s="106"/>
      <c r="DN291" s="106"/>
      <c r="DO291" s="106"/>
      <c r="DP291" s="106"/>
      <c r="DQ291" s="106"/>
      <c r="DR291" s="106"/>
      <c r="DS291" s="106"/>
      <c r="DT291" s="106"/>
      <c r="DU291" s="106"/>
      <c r="DV291" s="106"/>
      <c r="DW291" s="106"/>
      <c r="DX291" s="106"/>
      <c r="DY291" s="106"/>
      <c r="DZ291" s="106"/>
      <c r="EA291" s="106"/>
      <c r="EB291" s="106"/>
      <c r="EC291" s="26">
        <f>EE291+ED291+EF291</f>
        <v>24893.599999999999</v>
      </c>
      <c r="ED291" s="26" t="str">
        <f>TEXT(Q289,"#,###.0")</f>
        <v>1,197.1</v>
      </c>
      <c r="EE291" s="26" t="str">
        <f>TEXT(AK288,"#,###.0")</f>
        <v>21,856.6</v>
      </c>
      <c r="EF291" s="27" t="str">
        <f>TEXT(Q290,"#,###.0")</f>
        <v>1,839.9</v>
      </c>
      <c r="EG291" s="107"/>
    </row>
    <row r="292" spans="2:137" s="19" customFormat="1" ht="11.25" customHeight="1" x14ac:dyDescent="0.2">
      <c r="B292" s="25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6"/>
      <c r="CP292" s="26"/>
      <c r="CQ292" s="26"/>
      <c r="CR292" s="27"/>
      <c r="CS292" s="22"/>
      <c r="CT292" s="22"/>
      <c r="CU292" s="22"/>
      <c r="CV292" s="22"/>
      <c r="CW292" s="22"/>
      <c r="CX292" s="22"/>
      <c r="CY292" s="22"/>
      <c r="CZ292" s="22"/>
      <c r="DA292" s="22"/>
      <c r="DB292" s="22"/>
      <c r="DC292" s="22"/>
      <c r="DD292" s="22"/>
      <c r="DE292" s="22"/>
      <c r="DF292" s="22"/>
      <c r="DG292" s="22"/>
      <c r="DH292" s="22"/>
      <c r="DI292" s="22"/>
      <c r="DJ292" s="22"/>
      <c r="DK292" s="22"/>
      <c r="DL292" s="22"/>
      <c r="DM292" s="22"/>
      <c r="DN292" s="22"/>
      <c r="DO292" s="22"/>
      <c r="DP292" s="22"/>
      <c r="DQ292" s="22"/>
      <c r="DR292" s="22"/>
      <c r="DS292" s="22"/>
      <c r="DT292" s="22"/>
      <c r="DU292" s="22"/>
      <c r="DV292" s="22"/>
      <c r="DW292" s="22"/>
      <c r="DX292" s="22"/>
      <c r="DY292" s="22"/>
      <c r="DZ292" s="22"/>
      <c r="EA292" s="22"/>
      <c r="EB292" s="22"/>
      <c r="EC292" s="26"/>
      <c r="ED292" s="26"/>
      <c r="EE292" s="26"/>
      <c r="EF292" s="27"/>
      <c r="EG292" s="3"/>
    </row>
    <row r="293" spans="2:137" s="19" customFormat="1" ht="11.25" customHeight="1" x14ac:dyDescent="0.2">
      <c r="B293" s="25"/>
      <c r="C293" s="21"/>
      <c r="D293" s="21" t="s">
        <v>31</v>
      </c>
      <c r="E293" s="21"/>
      <c r="F293" s="21"/>
      <c r="G293" s="21" t="s">
        <v>23</v>
      </c>
      <c r="H293" s="21"/>
      <c r="I293" s="21"/>
      <c r="J293" s="21"/>
      <c r="K293" s="21"/>
      <c r="L293" s="21"/>
      <c r="M293" s="21" t="s">
        <v>8</v>
      </c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6"/>
      <c r="CP293" s="26"/>
      <c r="CQ293" s="26"/>
      <c r="CR293" s="27"/>
      <c r="CS293" s="22"/>
      <c r="CT293" s="22"/>
      <c r="CU293" s="22"/>
      <c r="CV293" s="22"/>
      <c r="CW293" s="22"/>
      <c r="CX293" s="22"/>
      <c r="CY293" s="22"/>
      <c r="CZ293" s="22"/>
      <c r="DA293" s="22"/>
      <c r="DB293" s="22"/>
      <c r="DC293" s="22"/>
      <c r="DD293" s="22"/>
      <c r="DE293" s="22"/>
      <c r="DF293" s="22"/>
      <c r="DG293" s="22"/>
      <c r="DH293" s="22"/>
      <c r="DI293" s="22"/>
      <c r="DJ293" s="22"/>
      <c r="DK293" s="22"/>
      <c r="DL293" s="22"/>
      <c r="DM293" s="22"/>
      <c r="DN293" s="22"/>
      <c r="DO293" s="22"/>
      <c r="DP293" s="22"/>
      <c r="DQ293" s="22"/>
      <c r="DR293" s="22"/>
      <c r="DS293" s="22"/>
      <c r="DT293" s="22"/>
      <c r="DU293" s="22"/>
      <c r="DV293" s="22"/>
      <c r="DW293" s="22"/>
      <c r="DX293" s="22"/>
      <c r="DY293" s="22"/>
      <c r="DZ293" s="22"/>
      <c r="EA293" s="22"/>
      <c r="EB293" s="22"/>
      <c r="EC293" s="26"/>
      <c r="ED293" s="26"/>
      <c r="EE293" s="26"/>
      <c r="EF293" s="27"/>
      <c r="EG293" s="3"/>
    </row>
    <row r="294" spans="2:137" s="19" customFormat="1" ht="11.25" customHeight="1" x14ac:dyDescent="0.2">
      <c r="B294" s="25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6"/>
      <c r="CP294" s="26"/>
      <c r="CQ294" s="26"/>
      <c r="CR294" s="27"/>
      <c r="CS294" s="22"/>
      <c r="CT294" s="22"/>
      <c r="CU294" s="22"/>
      <c r="CV294" s="22"/>
      <c r="CW294" s="22"/>
      <c r="CX294" s="22"/>
      <c r="CY294" s="22"/>
      <c r="CZ294" s="22"/>
      <c r="DA294" s="22"/>
      <c r="DB294" s="22"/>
      <c r="DC294" s="22"/>
      <c r="DD294" s="22"/>
      <c r="DE294" s="22"/>
      <c r="DF294" s="22"/>
      <c r="DG294" s="22"/>
      <c r="DH294" s="22"/>
      <c r="DI294" s="22"/>
      <c r="DJ294" s="22"/>
      <c r="DK294" s="22"/>
      <c r="DL294" s="22"/>
      <c r="DM294" s="22"/>
      <c r="DN294" s="22"/>
      <c r="DO294" s="22"/>
      <c r="DP294" s="22"/>
      <c r="DQ294" s="22"/>
      <c r="DR294" s="22"/>
      <c r="DS294" s="22"/>
      <c r="DT294" s="22"/>
      <c r="DU294" s="22"/>
      <c r="DV294" s="22"/>
      <c r="DW294" s="22"/>
      <c r="DX294" s="22"/>
      <c r="DY294" s="22"/>
      <c r="DZ294" s="22"/>
      <c r="EA294" s="22"/>
      <c r="EB294" s="22"/>
      <c r="EC294" s="26"/>
      <c r="ED294" s="26"/>
      <c r="EE294" s="26"/>
      <c r="EF294" s="27"/>
      <c r="EG294" s="3"/>
    </row>
    <row r="295" spans="2:137" s="19" customFormat="1" ht="11.25" customHeight="1" x14ac:dyDescent="0.2">
      <c r="B295" s="25"/>
      <c r="C295" s="21"/>
      <c r="D295" s="21"/>
      <c r="E295" s="21"/>
      <c r="F295" s="21"/>
      <c r="G295" s="21"/>
      <c r="H295" s="21" t="s">
        <v>3</v>
      </c>
      <c r="I295" s="21"/>
      <c r="J295" s="21"/>
      <c r="K295" s="21"/>
      <c r="L295" s="21"/>
      <c r="M295" s="21"/>
      <c r="N295" s="21"/>
      <c r="O295" s="21" t="s">
        <v>9</v>
      </c>
      <c r="P295" s="21"/>
      <c r="Q295" s="21" t="str">
        <f>TEXT(EE265,"#,###.##")</f>
        <v>24,472.9</v>
      </c>
      <c r="R295" s="21"/>
      <c r="S295" s="21"/>
      <c r="T295" s="21"/>
      <c r="U295" s="21"/>
      <c r="V295" s="21"/>
      <c r="W295" s="21"/>
      <c r="X295" s="21"/>
      <c r="Y295" s="21"/>
      <c r="Z295" s="21" t="s">
        <v>26</v>
      </c>
      <c r="AA295" s="21"/>
      <c r="AB295" s="21" t="str">
        <f>TEXT(EE291,"#,###.##")</f>
        <v>21,856.6</v>
      </c>
      <c r="AC295" s="21"/>
      <c r="AD295" s="21"/>
      <c r="AE295" s="21"/>
      <c r="AF295" s="21"/>
      <c r="AG295" s="21"/>
      <c r="AH295" s="21"/>
      <c r="AI295" s="21"/>
      <c r="AJ295" s="21"/>
      <c r="AK295" s="21" t="s">
        <v>11</v>
      </c>
      <c r="AL295" s="21"/>
      <c r="AM295" s="21"/>
      <c r="AN295" s="21" t="str">
        <f>TEXT(TRUNC(EE265+EE291,0),"#,##0")</f>
        <v>46,329</v>
      </c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6"/>
      <c r="CP295" s="26"/>
      <c r="CQ295" s="26"/>
      <c r="CR295" s="27"/>
      <c r="CS295" s="22"/>
      <c r="CT295" s="22"/>
      <c r="CU295" s="22"/>
      <c r="CV295" s="22"/>
      <c r="CW295" s="22"/>
      <c r="CX295" s="22"/>
      <c r="CY295" s="22"/>
      <c r="CZ295" s="22"/>
      <c r="DA295" s="22"/>
      <c r="DB295" s="22"/>
      <c r="DC295" s="22"/>
      <c r="DD295" s="22"/>
      <c r="DE295" s="22"/>
      <c r="DF295" s="22"/>
      <c r="DG295" s="22"/>
      <c r="DH295" s="22"/>
      <c r="DI295" s="22"/>
      <c r="DJ295" s="22"/>
      <c r="DK295" s="22"/>
      <c r="DL295" s="22"/>
      <c r="DM295" s="22"/>
      <c r="DN295" s="22"/>
      <c r="DO295" s="22"/>
      <c r="DP295" s="22"/>
      <c r="DQ295" s="22"/>
      <c r="DR295" s="22"/>
      <c r="DS295" s="22"/>
      <c r="DT295" s="22"/>
      <c r="DU295" s="22"/>
      <c r="DV295" s="22"/>
      <c r="DW295" s="22"/>
      <c r="DX295" s="22"/>
      <c r="DY295" s="22"/>
      <c r="DZ295" s="22"/>
      <c r="EA295" s="22"/>
      <c r="EB295" s="22"/>
      <c r="EC295" s="26"/>
      <c r="ED295" s="26"/>
      <c r="EE295" s="26"/>
      <c r="EF295" s="27"/>
      <c r="EG295" s="3"/>
    </row>
    <row r="296" spans="2:137" s="19" customFormat="1" ht="11.25" customHeight="1" x14ac:dyDescent="0.2">
      <c r="B296" s="25"/>
      <c r="C296" s="21"/>
      <c r="D296" s="21"/>
      <c r="E296" s="21"/>
      <c r="F296" s="21"/>
      <c r="G296" s="21"/>
      <c r="H296" s="21" t="s">
        <v>4</v>
      </c>
      <c r="I296" s="21"/>
      <c r="J296" s="21"/>
      <c r="K296" s="21"/>
      <c r="L296" s="21"/>
      <c r="M296" s="21"/>
      <c r="N296" s="21"/>
      <c r="O296" s="21" t="s">
        <v>9</v>
      </c>
      <c r="P296" s="21"/>
      <c r="Q296" s="21" t="str">
        <f>TEXT(ED236,"#,###.##")</f>
        <v>33,137.5</v>
      </c>
      <c r="R296" s="21"/>
      <c r="S296" s="21"/>
      <c r="T296" s="21"/>
      <c r="U296" s="21"/>
      <c r="V296" s="21"/>
      <c r="W296" s="21"/>
      <c r="X296" s="21"/>
      <c r="Y296" s="21"/>
      <c r="Z296" s="21" t="s">
        <v>26</v>
      </c>
      <c r="AA296" s="21"/>
      <c r="AB296" s="21" t="str">
        <f>TEXT(ED265,"#,###.##")</f>
        <v>1,762.4</v>
      </c>
      <c r="AC296" s="21"/>
      <c r="AD296" s="21"/>
      <c r="AE296" s="21"/>
      <c r="AF296" s="21"/>
      <c r="AG296" s="21"/>
      <c r="AH296" s="21"/>
      <c r="AI296" s="21"/>
      <c r="AJ296" s="21" t="s">
        <v>26</v>
      </c>
      <c r="AK296" s="21"/>
      <c r="AL296" s="21" t="str">
        <f>TEXT(ED291,"#,###.##")</f>
        <v>1,197.1</v>
      </c>
      <c r="AM296" s="21"/>
      <c r="AN296" s="21"/>
      <c r="AO296" s="21"/>
      <c r="AP296" s="21"/>
      <c r="AQ296" s="21"/>
      <c r="AR296" s="21"/>
      <c r="AS296" s="21"/>
      <c r="AT296" s="21" t="s">
        <v>11</v>
      </c>
      <c r="AU296" s="21"/>
      <c r="AV296" s="21"/>
      <c r="AW296" s="21" t="str">
        <f>TEXT(TRUNC(ED236+ED265+ED291,0),"#,##0")</f>
        <v>36,097</v>
      </c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6"/>
      <c r="CP296" s="26"/>
      <c r="CQ296" s="26"/>
      <c r="CR296" s="27"/>
      <c r="CS296" s="22"/>
      <c r="CT296" s="22"/>
      <c r="CU296" s="22"/>
      <c r="CV296" s="22"/>
      <c r="CW296" s="22"/>
      <c r="CX296" s="22"/>
      <c r="CY296" s="22"/>
      <c r="CZ296" s="22"/>
      <c r="DA296" s="22"/>
      <c r="DB296" s="22"/>
      <c r="DC296" s="22"/>
      <c r="DD296" s="22"/>
      <c r="DE296" s="22"/>
      <c r="DF296" s="22"/>
      <c r="DG296" s="22"/>
      <c r="DH296" s="22"/>
      <c r="DI296" s="22"/>
      <c r="DJ296" s="22"/>
      <c r="DK296" s="22"/>
      <c r="DL296" s="22"/>
      <c r="DM296" s="22"/>
      <c r="DN296" s="22"/>
      <c r="DO296" s="22"/>
      <c r="DP296" s="22"/>
      <c r="DQ296" s="22"/>
      <c r="DR296" s="22"/>
      <c r="DS296" s="22"/>
      <c r="DT296" s="22"/>
      <c r="DU296" s="22"/>
      <c r="DV296" s="22"/>
      <c r="DW296" s="22"/>
      <c r="DX296" s="22"/>
      <c r="DY296" s="22"/>
      <c r="DZ296" s="22"/>
      <c r="EA296" s="22"/>
      <c r="EB296" s="22"/>
      <c r="EC296" s="26"/>
      <c r="ED296" s="26"/>
      <c r="EE296" s="26"/>
      <c r="EF296" s="27"/>
      <c r="EG296" s="3"/>
    </row>
    <row r="297" spans="2:137" s="19" customFormat="1" ht="11.25" customHeight="1" x14ac:dyDescent="0.2">
      <c r="B297" s="25"/>
      <c r="C297" s="21"/>
      <c r="D297" s="21"/>
      <c r="E297" s="21"/>
      <c r="F297" s="21"/>
      <c r="G297" s="21"/>
      <c r="H297" s="21" t="s">
        <v>19</v>
      </c>
      <c r="I297" s="21"/>
      <c r="J297" s="21"/>
      <c r="K297" s="21"/>
      <c r="L297" s="21" t="s">
        <v>20</v>
      </c>
      <c r="M297" s="21"/>
      <c r="N297" s="21"/>
      <c r="O297" s="21" t="s">
        <v>9</v>
      </c>
      <c r="P297" s="21"/>
      <c r="Q297" s="21" t="str">
        <f>TEXT(EF265,"#,###.##")</f>
        <v>2,294.</v>
      </c>
      <c r="R297" s="21"/>
      <c r="S297" s="21"/>
      <c r="T297" s="21"/>
      <c r="U297" s="21"/>
      <c r="V297" s="21"/>
      <c r="W297" s="21" t="s">
        <v>26</v>
      </c>
      <c r="X297" s="21"/>
      <c r="Y297" s="21" t="str">
        <f>TEXT(EF291,"#,###.##")</f>
        <v>1,839.9</v>
      </c>
      <c r="Z297" s="21"/>
      <c r="AA297" s="21"/>
      <c r="AB297" s="21"/>
      <c r="AC297" s="21"/>
      <c r="AD297" s="21"/>
      <c r="AE297" s="21"/>
      <c r="AF297" s="21"/>
      <c r="AG297" s="21" t="s">
        <v>11</v>
      </c>
      <c r="AH297" s="21"/>
      <c r="AI297" s="21"/>
      <c r="AJ297" s="21" t="str">
        <f>TEXT(TRUNC(EF265+EF291,0),"#,##0")</f>
        <v>4,133</v>
      </c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6"/>
      <c r="CP297" s="26"/>
      <c r="CQ297" s="26"/>
      <c r="CR297" s="27"/>
      <c r="CS297" s="22"/>
      <c r="CT297" s="22"/>
      <c r="CU297" s="22"/>
      <c r="CV297" s="22"/>
      <c r="CW297" s="22"/>
      <c r="CX297" s="22"/>
      <c r="CY297" s="22"/>
      <c r="CZ297" s="22"/>
      <c r="DA297" s="22"/>
      <c r="DB297" s="22"/>
      <c r="DC297" s="22"/>
      <c r="DD297" s="22"/>
      <c r="DE297" s="22"/>
      <c r="DF297" s="22"/>
      <c r="DG297" s="22"/>
      <c r="DH297" s="22"/>
      <c r="DI297" s="22"/>
      <c r="DJ297" s="22"/>
      <c r="DK297" s="22"/>
      <c r="DL297" s="22"/>
      <c r="DM297" s="22"/>
      <c r="DN297" s="22"/>
      <c r="DO297" s="22"/>
      <c r="DP297" s="22"/>
      <c r="DQ297" s="22"/>
      <c r="DR297" s="22"/>
      <c r="DS297" s="22"/>
      <c r="DT297" s="22"/>
      <c r="DU297" s="22"/>
      <c r="DV297" s="22"/>
      <c r="DW297" s="22"/>
      <c r="DX297" s="22"/>
      <c r="DY297" s="22"/>
      <c r="DZ297" s="22"/>
      <c r="EA297" s="22"/>
      <c r="EB297" s="22"/>
      <c r="EC297" s="26"/>
      <c r="ED297" s="26"/>
      <c r="EE297" s="26"/>
      <c r="EF297" s="27"/>
      <c r="EG297" s="3"/>
    </row>
    <row r="298" spans="2:137" s="19" customFormat="1" ht="11.25" customHeight="1" x14ac:dyDescent="0.2">
      <c r="B298" s="25"/>
      <c r="C298" s="21"/>
      <c r="D298" s="21"/>
      <c r="E298" s="21"/>
      <c r="F298" s="21"/>
      <c r="G298" s="21"/>
      <c r="H298" s="21"/>
      <c r="I298" s="21"/>
      <c r="J298" s="21" t="s">
        <v>8</v>
      </c>
      <c r="K298" s="21"/>
      <c r="L298" s="21"/>
      <c r="M298" s="21"/>
      <c r="N298" s="21"/>
      <c r="O298" s="21" t="s">
        <v>9</v>
      </c>
      <c r="P298" s="21"/>
      <c r="Q298" s="21"/>
      <c r="R298" s="21" t="str">
        <f>TEXT(AN295+AW296+AJ297,"#,##0")</f>
        <v>86,559</v>
      </c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32">
        <f>CQ298+CP298+CR298</f>
        <v>86559</v>
      </c>
      <c r="CP298" s="26" t="str">
        <f>TEXT(AW296,"#,##0")</f>
        <v>36,097</v>
      </c>
      <c r="CQ298" s="26" t="str">
        <f>TEXT(AN295,"#,##0")</f>
        <v>46,329</v>
      </c>
      <c r="CR298" s="27" t="str">
        <f>TEXT(AJ297,"#,##0")</f>
        <v>4,133</v>
      </c>
      <c r="CS298" s="22"/>
      <c r="CT298" s="22"/>
      <c r="CU298" s="22"/>
      <c r="CV298" s="22"/>
      <c r="CW298" s="22"/>
      <c r="CX298" s="22"/>
      <c r="CY298" s="22"/>
      <c r="CZ298" s="22"/>
      <c r="DA298" s="22"/>
      <c r="DB298" s="22"/>
      <c r="DC298" s="22"/>
      <c r="DD298" s="22"/>
      <c r="DE298" s="22"/>
      <c r="DF298" s="22"/>
      <c r="DG298" s="22"/>
      <c r="DH298" s="22"/>
      <c r="DI298" s="22"/>
      <c r="DJ298" s="22"/>
      <c r="DK298" s="22"/>
      <c r="DL298" s="22"/>
      <c r="DM298" s="22"/>
      <c r="DN298" s="22"/>
      <c r="DO298" s="22"/>
      <c r="DP298" s="22"/>
      <c r="DQ298" s="22"/>
      <c r="DR298" s="22"/>
      <c r="DS298" s="22"/>
      <c r="DT298" s="22"/>
      <c r="DU298" s="22"/>
      <c r="DV298" s="22"/>
      <c r="DW298" s="22"/>
      <c r="DX298" s="22"/>
      <c r="DY298" s="22"/>
      <c r="DZ298" s="22"/>
      <c r="EA298" s="22"/>
      <c r="EB298" s="22"/>
      <c r="EC298" s="32">
        <f>EE298+ED298+EF298</f>
        <v>86559</v>
      </c>
      <c r="ED298" s="26" t="str">
        <f>TEXT(AW296,"#,##0")</f>
        <v>36,097</v>
      </c>
      <c r="EE298" s="26" t="str">
        <f>TEXT(AN295,"#,##0")</f>
        <v>46,329</v>
      </c>
      <c r="EF298" s="27" t="str">
        <f>TEXT(AJ297,"#,##0")</f>
        <v>4,133</v>
      </c>
      <c r="EG298" s="3"/>
    </row>
    <row r="299" spans="2:137" s="19" customFormat="1" ht="11.25" customHeight="1" x14ac:dyDescent="0.2">
      <c r="B299" s="28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9"/>
      <c r="AH299" s="29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9"/>
      <c r="AV299" s="29"/>
      <c r="AW299" s="29"/>
      <c r="AX299" s="29"/>
      <c r="AY299" s="29"/>
      <c r="AZ299" s="29"/>
      <c r="BA299" s="29"/>
      <c r="BB299" s="29"/>
      <c r="BC299" s="29"/>
      <c r="BD299" s="29"/>
      <c r="BE299" s="29"/>
      <c r="BF299" s="29"/>
      <c r="BG299" s="29"/>
      <c r="BH299" s="29"/>
      <c r="BI299" s="29"/>
      <c r="BJ299" s="29"/>
      <c r="BK299" s="29"/>
      <c r="BL299" s="29"/>
      <c r="BM299" s="29"/>
      <c r="BN299" s="29"/>
      <c r="BO299" s="29"/>
      <c r="BP299" s="29"/>
      <c r="BQ299" s="29"/>
      <c r="BR299" s="29"/>
      <c r="BS299" s="29"/>
      <c r="BT299" s="29"/>
      <c r="BU299" s="29"/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30"/>
      <c r="CP299" s="30"/>
      <c r="CQ299" s="30"/>
      <c r="CR299" s="31"/>
      <c r="CS299" s="22"/>
      <c r="CT299" s="22"/>
      <c r="CU299" s="22"/>
      <c r="CV299" s="22"/>
      <c r="CW299" s="22"/>
      <c r="CX299" s="22"/>
      <c r="CY299" s="22"/>
      <c r="CZ299" s="22"/>
      <c r="DA299" s="22"/>
      <c r="DB299" s="22"/>
      <c r="DC299" s="22"/>
      <c r="DD299" s="22"/>
      <c r="DE299" s="22"/>
      <c r="DF299" s="22"/>
      <c r="DG299" s="22"/>
      <c r="DH299" s="22"/>
      <c r="DI299" s="22"/>
      <c r="DJ299" s="22"/>
      <c r="DK299" s="22"/>
      <c r="DL299" s="22"/>
      <c r="DM299" s="22"/>
      <c r="DN299" s="22"/>
      <c r="DO299" s="22"/>
      <c r="DP299" s="22"/>
      <c r="DQ299" s="22"/>
      <c r="DR299" s="22"/>
      <c r="DS299" s="22"/>
      <c r="DT299" s="22"/>
      <c r="DU299" s="22"/>
      <c r="DV299" s="22"/>
      <c r="DW299" s="22"/>
      <c r="DX299" s="22"/>
      <c r="DY299" s="22"/>
      <c r="DZ299" s="22"/>
      <c r="EA299" s="22"/>
      <c r="EB299" s="22"/>
      <c r="EC299" s="26"/>
      <c r="ED299" s="26"/>
      <c r="EE299" s="26"/>
      <c r="EF299" s="27"/>
      <c r="EG299" s="3"/>
    </row>
    <row r="300" spans="2:137" s="19" customFormat="1" ht="11.25" customHeight="1" x14ac:dyDescent="0.2">
      <c r="B300" s="116" t="s">
        <v>194</v>
      </c>
      <c r="C300" s="117"/>
      <c r="D300" s="117"/>
      <c r="E300" s="117"/>
      <c r="F300" s="117"/>
      <c r="G300" s="117"/>
      <c r="H300" s="117"/>
      <c r="I300" s="117"/>
      <c r="J300" s="117"/>
      <c r="K300" s="117"/>
      <c r="L300" s="117"/>
      <c r="M300" s="117"/>
      <c r="N300" s="117"/>
      <c r="O300" s="117"/>
      <c r="P300" s="117"/>
      <c r="Q300" s="117"/>
      <c r="R300" s="117"/>
      <c r="S300" s="117"/>
      <c r="T300" s="117"/>
      <c r="U300" s="117"/>
      <c r="V300" s="117"/>
      <c r="W300" s="117"/>
      <c r="X300" s="117"/>
      <c r="Y300" s="117"/>
      <c r="Z300" s="117"/>
      <c r="AA300" s="117"/>
      <c r="AB300" s="117"/>
      <c r="AC300" s="117"/>
      <c r="AD300" s="117"/>
      <c r="AE300" s="117"/>
      <c r="AF300" s="117"/>
      <c r="AG300" s="117"/>
      <c r="AH300" s="117"/>
      <c r="AI300" s="117"/>
      <c r="AJ300" s="117"/>
      <c r="AK300" s="117"/>
      <c r="AL300" s="117"/>
      <c r="AM300" s="117"/>
      <c r="AN300" s="117"/>
      <c r="AO300" s="117"/>
      <c r="AP300" s="117"/>
      <c r="AQ300" s="117"/>
      <c r="AR300" s="117"/>
      <c r="AS300" s="117"/>
      <c r="AT300" s="117"/>
      <c r="AU300" s="117"/>
      <c r="AV300" s="117"/>
      <c r="AW300" s="117"/>
      <c r="AX300" s="117"/>
      <c r="AY300" s="117"/>
      <c r="AZ300" s="117"/>
      <c r="BA300" s="117"/>
      <c r="BB300" s="117"/>
      <c r="BC300" s="117"/>
      <c r="BD300" s="117"/>
      <c r="BE300" s="117"/>
      <c r="BF300" s="117"/>
      <c r="BG300" s="117"/>
      <c r="BH300" s="117"/>
      <c r="BI300" s="117"/>
      <c r="BJ300" s="117"/>
      <c r="BK300" s="117"/>
      <c r="BL300" s="117"/>
      <c r="BM300" s="117"/>
      <c r="BN300" s="117"/>
      <c r="BO300" s="117"/>
      <c r="BP300" s="117"/>
      <c r="BQ300" s="117"/>
      <c r="BR300" s="117"/>
      <c r="BS300" s="117"/>
      <c r="BT300" s="117"/>
      <c r="BU300" s="117"/>
      <c r="BV300" s="117"/>
      <c r="BW300" s="117"/>
      <c r="BX300" s="117"/>
      <c r="BY300" s="117"/>
      <c r="BZ300" s="117"/>
      <c r="CA300" s="117"/>
      <c r="CB300" s="117"/>
      <c r="CC300" s="117"/>
      <c r="CD300" s="117"/>
      <c r="CE300" s="117"/>
      <c r="CF300" s="117"/>
      <c r="CG300" s="117"/>
      <c r="CH300" s="117"/>
      <c r="CI300" s="117"/>
      <c r="CJ300" s="117"/>
      <c r="CK300" s="117"/>
      <c r="CL300" s="117"/>
      <c r="CM300" s="117"/>
      <c r="CN300" s="117"/>
      <c r="CO300" s="118">
        <f>CO372</f>
        <v>80874</v>
      </c>
      <c r="CP300" s="118" t="str">
        <f>CP372</f>
        <v>32,796</v>
      </c>
      <c r="CQ300" s="118" t="str">
        <f>CQ372</f>
        <v>43,945</v>
      </c>
      <c r="CR300" s="119" t="str">
        <f>CR372</f>
        <v>4,133</v>
      </c>
      <c r="CS300" s="22"/>
      <c r="CT300" s="22"/>
      <c r="CU300" s="22"/>
      <c r="CV300" s="22"/>
      <c r="CW300" s="22"/>
      <c r="CX300" s="22"/>
      <c r="CY300" s="22"/>
      <c r="CZ300" s="22"/>
      <c r="DA300" s="22"/>
      <c r="DB300" s="22"/>
      <c r="DC300" s="22"/>
      <c r="DD300" s="22"/>
      <c r="DE300" s="22"/>
      <c r="DF300" s="22"/>
      <c r="DG300" s="22"/>
      <c r="DH300" s="22"/>
      <c r="DI300" s="22"/>
      <c r="DJ300" s="22"/>
      <c r="DK300" s="22"/>
      <c r="DL300" s="22"/>
      <c r="DM300" s="22"/>
      <c r="DN300" s="22"/>
      <c r="DO300" s="22"/>
      <c r="DP300" s="22"/>
      <c r="DQ300" s="22"/>
      <c r="DR300" s="22"/>
      <c r="DS300" s="22"/>
      <c r="DT300" s="22"/>
      <c r="DU300" s="22"/>
      <c r="DV300" s="22"/>
      <c r="DW300" s="22"/>
      <c r="DX300" s="22"/>
      <c r="DY300" s="22"/>
      <c r="DZ300" s="22"/>
      <c r="EA300" s="22"/>
      <c r="EB300" s="22"/>
      <c r="EC300" s="23">
        <f>EC372</f>
        <v>80874</v>
      </c>
      <c r="ED300" s="23" t="str">
        <f>ED372</f>
        <v>32,796</v>
      </c>
      <c r="EE300" s="23" t="str">
        <f>EE372</f>
        <v>43,945</v>
      </c>
      <c r="EF300" s="24" t="str">
        <f>EF372</f>
        <v>4,133</v>
      </c>
      <c r="EG300" s="3"/>
    </row>
    <row r="301" spans="2:137" s="19" customFormat="1" ht="11.25" customHeight="1" x14ac:dyDescent="0.2">
      <c r="B301" s="25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6"/>
      <c r="CP301" s="26"/>
      <c r="CQ301" s="26"/>
      <c r="CR301" s="27"/>
      <c r="CS301" s="22"/>
      <c r="CT301" s="22"/>
      <c r="CU301" s="22"/>
      <c r="CV301" s="22"/>
      <c r="CW301" s="22"/>
      <c r="CX301" s="22"/>
      <c r="CY301" s="22"/>
      <c r="CZ301" s="22"/>
      <c r="DA301" s="22"/>
      <c r="DB301" s="22"/>
      <c r="DC301" s="22"/>
      <c r="DD301" s="22"/>
      <c r="DE301" s="22"/>
      <c r="DF301" s="22"/>
      <c r="DG301" s="22"/>
      <c r="DH301" s="22"/>
      <c r="DI301" s="22"/>
      <c r="DJ301" s="22"/>
      <c r="DK301" s="22"/>
      <c r="DL301" s="22"/>
      <c r="DM301" s="22"/>
      <c r="DN301" s="22"/>
      <c r="DO301" s="22"/>
      <c r="DP301" s="22"/>
      <c r="DQ301" s="22"/>
      <c r="DR301" s="22"/>
      <c r="DS301" s="22"/>
      <c r="DT301" s="22"/>
      <c r="DU301" s="22"/>
      <c r="DV301" s="22"/>
      <c r="DW301" s="22"/>
      <c r="DX301" s="22"/>
      <c r="DY301" s="22"/>
      <c r="DZ301" s="22"/>
      <c r="EA301" s="22"/>
      <c r="EB301" s="22"/>
      <c r="EC301" s="26"/>
      <c r="ED301" s="26"/>
      <c r="EE301" s="26"/>
      <c r="EF301" s="27"/>
      <c r="EG301" s="3"/>
    </row>
    <row r="302" spans="2:137" s="19" customFormat="1" ht="11.25" customHeight="1" x14ac:dyDescent="0.2">
      <c r="B302" s="25"/>
      <c r="C302" s="21"/>
      <c r="D302" s="21" t="s">
        <v>6</v>
      </c>
      <c r="E302" s="21"/>
      <c r="F302" s="21"/>
      <c r="G302" s="21" t="s">
        <v>4</v>
      </c>
      <c r="H302" s="21"/>
      <c r="I302" s="21"/>
      <c r="J302" s="21"/>
      <c r="K302" s="21"/>
      <c r="L302" s="21"/>
      <c r="M302" s="21"/>
      <c r="N302" s="21" t="s">
        <v>96</v>
      </c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6"/>
      <c r="CP302" s="26"/>
      <c r="CQ302" s="26"/>
      <c r="CR302" s="27"/>
      <c r="CS302" s="22"/>
      <c r="CT302" s="22"/>
      <c r="CU302" s="22"/>
      <c r="CV302" s="22"/>
      <c r="CW302" s="22"/>
      <c r="CX302" s="22"/>
      <c r="CY302" s="22"/>
      <c r="CZ302" s="22"/>
      <c r="DA302" s="22"/>
      <c r="DB302" s="22"/>
      <c r="DC302" s="22"/>
      <c r="DD302" s="22"/>
      <c r="DE302" s="22"/>
      <c r="DF302" s="22"/>
      <c r="DG302" s="22"/>
      <c r="DH302" s="22"/>
      <c r="DI302" s="22"/>
      <c r="DJ302" s="22"/>
      <c r="DK302" s="22"/>
      <c r="DL302" s="22"/>
      <c r="DM302" s="22"/>
      <c r="DN302" s="22"/>
      <c r="DO302" s="22"/>
      <c r="DP302" s="22"/>
      <c r="DQ302" s="22"/>
      <c r="DR302" s="22"/>
      <c r="DS302" s="22"/>
      <c r="DT302" s="22"/>
      <c r="DU302" s="22"/>
      <c r="DV302" s="22"/>
      <c r="DW302" s="22"/>
      <c r="DX302" s="22"/>
      <c r="DY302" s="22"/>
      <c r="DZ302" s="22"/>
      <c r="EA302" s="22"/>
      <c r="EB302" s="22"/>
      <c r="EC302" s="26"/>
      <c r="ED302" s="26"/>
      <c r="EE302" s="26"/>
      <c r="EF302" s="27"/>
      <c r="EG302" s="3"/>
    </row>
    <row r="303" spans="2:137" s="19" customFormat="1" ht="11.25" customHeight="1" x14ac:dyDescent="0.2">
      <c r="B303" s="25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6"/>
      <c r="CP303" s="26"/>
      <c r="CQ303" s="26"/>
      <c r="CR303" s="27"/>
      <c r="CS303" s="22"/>
      <c r="CT303" s="22"/>
      <c r="CU303" s="22"/>
      <c r="CV303" s="22"/>
      <c r="CW303" s="22"/>
      <c r="CX303" s="22"/>
      <c r="CY303" s="22"/>
      <c r="CZ303" s="22"/>
      <c r="DA303" s="22"/>
      <c r="DB303" s="22"/>
      <c r="DC303" s="22"/>
      <c r="DD303" s="22"/>
      <c r="DE303" s="22"/>
      <c r="DF303" s="22"/>
      <c r="DG303" s="22"/>
      <c r="DH303" s="22"/>
      <c r="DI303" s="22"/>
      <c r="DJ303" s="22"/>
      <c r="DK303" s="22"/>
      <c r="DL303" s="22"/>
      <c r="DM303" s="22"/>
      <c r="DN303" s="22"/>
      <c r="DO303" s="22"/>
      <c r="DP303" s="22"/>
      <c r="DQ303" s="22"/>
      <c r="DR303" s="22"/>
      <c r="DS303" s="22"/>
      <c r="DT303" s="22"/>
      <c r="DU303" s="22"/>
      <c r="DV303" s="22"/>
      <c r="DW303" s="22"/>
      <c r="DX303" s="22"/>
      <c r="DY303" s="22"/>
      <c r="DZ303" s="22"/>
      <c r="EA303" s="22"/>
      <c r="EB303" s="22"/>
      <c r="EC303" s="26"/>
      <c r="ED303" s="26"/>
      <c r="EE303" s="26"/>
      <c r="EF303" s="27"/>
      <c r="EG303" s="3"/>
    </row>
    <row r="304" spans="2:137" s="19" customFormat="1" ht="11.25" customHeight="1" x14ac:dyDescent="0.2">
      <c r="B304" s="25"/>
      <c r="C304" s="21"/>
      <c r="D304" s="21"/>
      <c r="E304" s="21"/>
      <c r="F304" s="21"/>
      <c r="G304" s="21" t="s">
        <v>29</v>
      </c>
      <c r="H304" s="21" t="s">
        <v>56</v>
      </c>
      <c r="I304" s="21"/>
      <c r="J304" s="21"/>
      <c r="K304" s="21"/>
      <c r="L304" s="21"/>
      <c r="M304" s="21" t="s">
        <v>97</v>
      </c>
      <c r="N304" s="21"/>
      <c r="O304" s="21"/>
      <c r="P304" s="21"/>
      <c r="Q304" s="21"/>
      <c r="R304" s="21" t="s">
        <v>57</v>
      </c>
      <c r="S304" s="21"/>
      <c r="T304" s="21"/>
      <c r="U304" s="21"/>
      <c r="V304" s="21"/>
      <c r="W304" s="21" t="s">
        <v>59</v>
      </c>
      <c r="X304" s="21"/>
      <c r="Y304" s="21"/>
      <c r="Z304" s="21"/>
      <c r="AA304" s="21"/>
      <c r="AB304" s="115" t="s">
        <v>184</v>
      </c>
      <c r="AC304" s="21"/>
      <c r="AD304" s="21" t="s">
        <v>32</v>
      </c>
      <c r="AE304" s="21"/>
      <c r="AF304" s="21" t="s">
        <v>30</v>
      </c>
      <c r="AG304" s="21"/>
      <c r="AH304" s="21"/>
      <c r="AI304" s="21"/>
      <c r="AJ304" s="21"/>
      <c r="AK304" s="21"/>
      <c r="AL304" s="21" t="s">
        <v>192</v>
      </c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6"/>
      <c r="CP304" s="26"/>
      <c r="CQ304" s="26"/>
      <c r="CR304" s="27"/>
      <c r="CS304" s="22"/>
      <c r="CT304" s="22"/>
      <c r="CU304" s="22"/>
      <c r="CV304" s="22"/>
      <c r="CW304" s="22"/>
      <c r="CX304" s="22"/>
      <c r="CY304" s="22"/>
      <c r="CZ304" s="22"/>
      <c r="DA304" s="22"/>
      <c r="DB304" s="22"/>
      <c r="DC304" s="22"/>
      <c r="DD304" s="22"/>
      <c r="DE304" s="22"/>
      <c r="DF304" s="22"/>
      <c r="DG304" s="22"/>
      <c r="DH304" s="22"/>
      <c r="DI304" s="22"/>
      <c r="DJ304" s="22"/>
      <c r="DK304" s="22"/>
      <c r="DL304" s="22"/>
      <c r="DM304" s="22"/>
      <c r="DN304" s="22"/>
      <c r="DO304" s="22"/>
      <c r="DP304" s="22"/>
      <c r="DQ304" s="22"/>
      <c r="DR304" s="22"/>
      <c r="DS304" s="22"/>
      <c r="DT304" s="22"/>
      <c r="DU304" s="22"/>
      <c r="DV304" s="22"/>
      <c r="DW304" s="22"/>
      <c r="DX304" s="22"/>
      <c r="DY304" s="22"/>
      <c r="DZ304" s="22"/>
      <c r="EA304" s="22"/>
      <c r="EB304" s="22"/>
      <c r="EC304" s="26"/>
      <c r="ED304" s="26"/>
      <c r="EE304" s="26"/>
      <c r="EF304" s="27"/>
      <c r="EG304" s="3"/>
    </row>
    <row r="305" spans="2:137" s="19" customFormat="1" ht="11.25" customHeight="1" x14ac:dyDescent="0.2">
      <c r="B305" s="25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6"/>
      <c r="CP305" s="26"/>
      <c r="CQ305" s="26"/>
      <c r="CR305" s="27"/>
      <c r="CS305" s="22"/>
      <c r="CT305" s="22"/>
      <c r="CU305" s="22"/>
      <c r="CV305" s="22"/>
      <c r="CW305" s="22"/>
      <c r="CX305" s="22"/>
      <c r="CY305" s="22"/>
      <c r="CZ305" s="22"/>
      <c r="DA305" s="22"/>
      <c r="DB305" s="22"/>
      <c r="DC305" s="22"/>
      <c r="DD305" s="22"/>
      <c r="DE305" s="22"/>
      <c r="DF305" s="22"/>
      <c r="DG305" s="22"/>
      <c r="DH305" s="22"/>
      <c r="DI305" s="22"/>
      <c r="DJ305" s="22"/>
      <c r="DK305" s="22"/>
      <c r="DL305" s="22"/>
      <c r="DM305" s="22"/>
      <c r="DN305" s="22"/>
      <c r="DO305" s="22"/>
      <c r="DP305" s="22"/>
      <c r="DQ305" s="22"/>
      <c r="DR305" s="22"/>
      <c r="DS305" s="22"/>
      <c r="DT305" s="22"/>
      <c r="DU305" s="22"/>
      <c r="DV305" s="22"/>
      <c r="DW305" s="22"/>
      <c r="DX305" s="22"/>
      <c r="DY305" s="22"/>
      <c r="DZ305" s="22"/>
      <c r="EA305" s="22"/>
      <c r="EB305" s="22"/>
      <c r="EC305" s="26"/>
      <c r="ED305" s="26"/>
      <c r="EE305" s="26"/>
      <c r="EF305" s="27"/>
      <c r="EG305" s="3"/>
    </row>
    <row r="306" spans="2:137" s="19" customFormat="1" ht="11.25" customHeight="1" x14ac:dyDescent="0.2">
      <c r="B306" s="25"/>
      <c r="C306" s="21"/>
      <c r="D306" s="21"/>
      <c r="E306" s="21"/>
      <c r="F306" s="21"/>
      <c r="G306" s="21" t="s">
        <v>172</v>
      </c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 t="s">
        <v>46</v>
      </c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 t="str">
        <f>TEXT(자재단가!R6,"#,##0.#######")</f>
        <v>419,160.</v>
      </c>
      <c r="AQ306" s="21"/>
      <c r="AR306" s="21"/>
      <c r="AS306" s="21"/>
      <c r="AT306" s="21"/>
      <c r="AU306" s="21"/>
      <c r="AV306" s="21"/>
      <c r="AW306" s="21"/>
      <c r="AX306" s="21"/>
      <c r="AY306" s="21"/>
      <c r="AZ306" s="21" t="s">
        <v>186</v>
      </c>
      <c r="BA306" s="21"/>
      <c r="BB306" s="21"/>
      <c r="BC306" s="21" t="str">
        <f>TEXT(1.05,"#,##0.#######")</f>
        <v>1.05</v>
      </c>
      <c r="BD306" s="21"/>
      <c r="BE306" s="21"/>
      <c r="BF306" s="21"/>
      <c r="BG306" s="21" t="s">
        <v>17</v>
      </c>
      <c r="BH306" s="21"/>
      <c r="BI306" s="21"/>
      <c r="BJ306" s="21" t="s">
        <v>12</v>
      </c>
      <c r="BK306" s="21"/>
      <c r="BL306" s="21" t="str">
        <f>TEXT(10,"#,##0.#######")</f>
        <v>10.</v>
      </c>
      <c r="BM306" s="21"/>
      <c r="BN306" s="21" t="s">
        <v>43</v>
      </c>
      <c r="BO306" s="21"/>
      <c r="BP306" s="21"/>
      <c r="BQ306" s="21" t="s">
        <v>15</v>
      </c>
      <c r="BR306" s="21"/>
      <c r="BS306" s="21"/>
      <c r="BT306" s="21" t="str">
        <f>TEXT(0.9,"#,##0.0#######")</f>
        <v>0.9</v>
      </c>
      <c r="BU306" s="21"/>
      <c r="BV306" s="21"/>
      <c r="BW306" s="21"/>
      <c r="BX306" s="21" t="s">
        <v>186</v>
      </c>
      <c r="BY306" s="21"/>
      <c r="BZ306" s="21"/>
      <c r="CA306" s="21" t="str">
        <f>TEXT(AB304,"#,##0.#######")</f>
        <v>75.</v>
      </c>
      <c r="CB306" s="21"/>
      <c r="CC306" s="21"/>
      <c r="CD306" s="21" t="s">
        <v>32</v>
      </c>
      <c r="CE306" s="21"/>
      <c r="CF306" s="21" t="s">
        <v>11</v>
      </c>
      <c r="CG306" s="21"/>
      <c r="CH306" s="21"/>
      <c r="CI306" s="21" t="str">
        <f>TEXT(TRUNC(AP306*BC306/BL306*BT306*(CA306*(1/100)),1),"#,##0.#######")</f>
        <v>29,707.9</v>
      </c>
      <c r="CJ306" s="21"/>
      <c r="CK306" s="21"/>
      <c r="CL306" s="21"/>
      <c r="CM306" s="21"/>
      <c r="CN306" s="21"/>
      <c r="CO306" s="26"/>
      <c r="CP306" s="26"/>
      <c r="CQ306" s="26"/>
      <c r="CR306" s="27"/>
      <c r="CS306" s="22"/>
      <c r="CT306" s="22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2"/>
      <c r="DI306" s="22"/>
      <c r="DJ306" s="22"/>
      <c r="DK306" s="22"/>
      <c r="DL306" s="22"/>
      <c r="DM306" s="22"/>
      <c r="DN306" s="22"/>
      <c r="DO306" s="22"/>
      <c r="DP306" s="22"/>
      <c r="DQ306" s="22"/>
      <c r="DR306" s="22"/>
      <c r="DS306" s="22"/>
      <c r="DT306" s="22"/>
      <c r="DU306" s="22"/>
      <c r="DV306" s="22"/>
      <c r="DW306" s="22"/>
      <c r="DX306" s="22"/>
      <c r="DY306" s="22"/>
      <c r="DZ306" s="22"/>
      <c r="EA306" s="22"/>
      <c r="EB306" s="22"/>
      <c r="EC306" s="26"/>
      <c r="ED306" s="26"/>
      <c r="EE306" s="26"/>
      <c r="EF306" s="27"/>
      <c r="EG306" s="3"/>
    </row>
    <row r="307" spans="2:137" s="108" customFormat="1" ht="11.25" customHeight="1" x14ac:dyDescent="0.2">
      <c r="B307" s="25"/>
      <c r="C307" s="105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5"/>
      <c r="Z307" s="105"/>
      <c r="AA307" s="105"/>
      <c r="AB307" s="105"/>
      <c r="AC307" s="105"/>
      <c r="AD307" s="105"/>
      <c r="AE307" s="105"/>
      <c r="AF307" s="105"/>
      <c r="AG307" s="105"/>
      <c r="AH307" s="105"/>
      <c r="AI307" s="105"/>
      <c r="AJ307" s="105"/>
      <c r="AK307" s="105"/>
      <c r="AL307" s="105"/>
      <c r="AM307" s="105"/>
      <c r="AN307" s="105"/>
      <c r="AO307" s="105"/>
      <c r="AP307" s="105"/>
      <c r="AQ307" s="105"/>
      <c r="AR307" s="105"/>
      <c r="AS307" s="105"/>
      <c r="AT307" s="105"/>
      <c r="AU307" s="105"/>
      <c r="AV307" s="105"/>
      <c r="AW307" s="105"/>
      <c r="AX307" s="105"/>
      <c r="AY307" s="105"/>
      <c r="AZ307" s="105"/>
      <c r="BA307" s="105"/>
      <c r="BB307" s="105"/>
      <c r="BC307" s="105"/>
      <c r="BD307" s="105"/>
      <c r="BE307" s="105"/>
      <c r="BF307" s="105"/>
      <c r="BG307" s="105"/>
      <c r="BH307" s="105"/>
      <c r="BI307" s="105"/>
      <c r="BJ307" s="105"/>
      <c r="BK307" s="105"/>
      <c r="BL307" s="105"/>
      <c r="BM307" s="105"/>
      <c r="BN307" s="105"/>
      <c r="BO307" s="105"/>
      <c r="BP307" s="105"/>
      <c r="BQ307" s="105"/>
      <c r="BR307" s="105"/>
      <c r="BS307" s="105"/>
      <c r="BT307" s="105"/>
      <c r="BU307" s="105"/>
      <c r="BV307" s="105"/>
      <c r="BW307" s="105"/>
      <c r="BX307" s="105"/>
      <c r="BY307" s="105"/>
      <c r="BZ307" s="105"/>
      <c r="CA307" s="105"/>
      <c r="CB307" s="105"/>
      <c r="CC307" s="105"/>
      <c r="CD307" s="105"/>
      <c r="CE307" s="105"/>
      <c r="CF307" s="105"/>
      <c r="CG307" s="105"/>
      <c r="CH307" s="105"/>
      <c r="CI307" s="105"/>
      <c r="CJ307" s="105"/>
      <c r="CK307" s="105"/>
      <c r="CL307" s="105"/>
      <c r="CM307" s="105"/>
      <c r="CN307" s="105"/>
      <c r="CO307" s="26"/>
      <c r="CP307" s="26"/>
      <c r="CQ307" s="26"/>
      <c r="CR307" s="27"/>
      <c r="CS307" s="106"/>
      <c r="CT307" s="106"/>
      <c r="CU307" s="106"/>
      <c r="CV307" s="106"/>
      <c r="CW307" s="106"/>
      <c r="CX307" s="106"/>
      <c r="CY307" s="106"/>
      <c r="CZ307" s="106"/>
      <c r="DA307" s="106"/>
      <c r="DB307" s="106"/>
      <c r="DC307" s="106"/>
      <c r="DD307" s="106"/>
      <c r="DE307" s="106"/>
      <c r="DF307" s="106"/>
      <c r="DG307" s="106"/>
      <c r="DH307" s="106"/>
      <c r="DI307" s="106"/>
      <c r="DJ307" s="106"/>
      <c r="DK307" s="106"/>
      <c r="DL307" s="106"/>
      <c r="DM307" s="106"/>
      <c r="DN307" s="106"/>
      <c r="DO307" s="106"/>
      <c r="DP307" s="106"/>
      <c r="DQ307" s="106"/>
      <c r="DR307" s="106"/>
      <c r="DS307" s="106"/>
      <c r="DT307" s="106"/>
      <c r="DU307" s="106"/>
      <c r="DV307" s="106"/>
      <c r="DW307" s="106"/>
      <c r="DX307" s="106"/>
      <c r="DY307" s="106"/>
      <c r="DZ307" s="106"/>
      <c r="EA307" s="106"/>
      <c r="EB307" s="106"/>
      <c r="EC307" s="26"/>
      <c r="ED307" s="26"/>
      <c r="EE307" s="26"/>
      <c r="EF307" s="27"/>
      <c r="EG307" s="107"/>
    </row>
    <row r="308" spans="2:137" s="108" customFormat="1" ht="11.25" customHeight="1" x14ac:dyDescent="0.2">
      <c r="B308" s="25"/>
      <c r="C308" s="105"/>
      <c r="D308" s="105"/>
      <c r="E308" s="105"/>
      <c r="F308" s="105"/>
      <c r="G308" s="105" t="s">
        <v>173</v>
      </c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 t="s">
        <v>99</v>
      </c>
      <c r="X308" s="105"/>
      <c r="Y308" s="105"/>
      <c r="Z308" s="105"/>
      <c r="AA308" s="105"/>
      <c r="AB308" s="105"/>
      <c r="AC308" s="105"/>
      <c r="AD308" s="105"/>
      <c r="AE308" s="105"/>
      <c r="AF308" s="105"/>
      <c r="AG308" s="105"/>
      <c r="AH308" s="105"/>
      <c r="AI308" s="105"/>
      <c r="AJ308" s="105" t="str">
        <f>TEXT(자재단가!R5,"#,##0.#######")</f>
        <v>1,250.</v>
      </c>
      <c r="AK308" s="105"/>
      <c r="AL308" s="105"/>
      <c r="AM308" s="105"/>
      <c r="AN308" s="105"/>
      <c r="AO308" s="105"/>
      <c r="AP308" s="105"/>
      <c r="AQ308" s="105"/>
      <c r="AR308" s="105" t="s">
        <v>15</v>
      </c>
      <c r="AS308" s="105"/>
      <c r="AT308" s="105"/>
      <c r="AU308" s="105" t="str">
        <f>TEXT(1.03,"#,##0.#######")</f>
        <v>1.03</v>
      </c>
      <c r="AV308" s="105"/>
      <c r="AW308" s="105"/>
      <c r="AX308" s="105"/>
      <c r="AY308" s="105" t="s">
        <v>33</v>
      </c>
      <c r="AZ308" s="105"/>
      <c r="BA308" s="105"/>
      <c r="BB308" s="105" t="s">
        <v>12</v>
      </c>
      <c r="BC308" s="105"/>
      <c r="BD308" s="105" t="str">
        <f>TEXT(10,"#,##0.#######")</f>
        <v>10.</v>
      </c>
      <c r="BE308" s="105"/>
      <c r="BF308" s="105" t="s">
        <v>43</v>
      </c>
      <c r="BG308" s="105"/>
      <c r="BH308" s="105"/>
      <c r="BI308" s="105" t="s">
        <v>188</v>
      </c>
      <c r="BJ308" s="105"/>
      <c r="BK308" s="105" t="str">
        <f>TEXT(TRUNC(AJ308*AU308/BD308,1),"#,##0.#######")</f>
        <v>128.7</v>
      </c>
      <c r="BL308" s="105"/>
      <c r="BM308" s="105"/>
      <c r="BN308" s="105"/>
      <c r="BO308" s="105"/>
      <c r="BP308" s="105"/>
      <c r="BQ308" s="105"/>
      <c r="BR308" s="105"/>
      <c r="BS308" s="105"/>
      <c r="BT308" s="105"/>
      <c r="BU308" s="105"/>
      <c r="BV308" s="105"/>
      <c r="BW308" s="105"/>
      <c r="BX308" s="105"/>
      <c r="BY308" s="105"/>
      <c r="BZ308" s="105"/>
      <c r="CA308" s="105"/>
      <c r="CB308" s="105"/>
      <c r="CC308" s="105"/>
      <c r="CD308" s="105"/>
      <c r="CE308" s="105"/>
      <c r="CF308" s="105"/>
      <c r="CG308" s="105"/>
      <c r="CH308" s="105"/>
      <c r="CI308" s="105"/>
      <c r="CJ308" s="105"/>
      <c r="CK308" s="105"/>
      <c r="CL308" s="105"/>
      <c r="CM308" s="105"/>
      <c r="CN308" s="105"/>
      <c r="CO308" s="26"/>
      <c r="CP308" s="26"/>
      <c r="CQ308" s="26"/>
      <c r="CR308" s="27"/>
      <c r="CS308" s="106"/>
      <c r="CT308" s="106"/>
      <c r="CU308" s="106"/>
      <c r="CV308" s="106"/>
      <c r="CW308" s="106"/>
      <c r="CX308" s="106"/>
      <c r="CY308" s="106"/>
      <c r="CZ308" s="106"/>
      <c r="DA308" s="106"/>
      <c r="DB308" s="106"/>
      <c r="DC308" s="106"/>
      <c r="DD308" s="106"/>
      <c r="DE308" s="106"/>
      <c r="DF308" s="106"/>
      <c r="DG308" s="106"/>
      <c r="DH308" s="106"/>
      <c r="DI308" s="106"/>
      <c r="DJ308" s="106"/>
      <c r="DK308" s="106"/>
      <c r="DL308" s="106"/>
      <c r="DM308" s="106"/>
      <c r="DN308" s="106"/>
      <c r="DO308" s="106"/>
      <c r="DP308" s="106"/>
      <c r="DQ308" s="106"/>
      <c r="DR308" s="106"/>
      <c r="DS308" s="106"/>
      <c r="DT308" s="106"/>
      <c r="DU308" s="106"/>
      <c r="DV308" s="106"/>
      <c r="DW308" s="106"/>
      <c r="DX308" s="106"/>
      <c r="DY308" s="106"/>
      <c r="DZ308" s="106"/>
      <c r="EA308" s="106"/>
      <c r="EB308" s="106"/>
      <c r="EC308" s="26"/>
      <c r="ED308" s="26"/>
      <c r="EE308" s="26"/>
      <c r="EF308" s="27"/>
      <c r="EG308" s="107"/>
    </row>
    <row r="309" spans="2:137" s="19" customFormat="1" ht="11.25" customHeight="1" x14ac:dyDescent="0.2">
      <c r="B309" s="25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6"/>
      <c r="CP309" s="26"/>
      <c r="CQ309" s="26"/>
      <c r="CR309" s="27"/>
      <c r="CS309" s="22"/>
      <c r="CT309" s="22"/>
      <c r="CU309" s="22"/>
      <c r="CV309" s="22"/>
      <c r="CW309" s="22"/>
      <c r="CX309" s="22"/>
      <c r="CY309" s="22"/>
      <c r="CZ309" s="22"/>
      <c r="DA309" s="22"/>
      <c r="DB309" s="22"/>
      <c r="DC309" s="22"/>
      <c r="DD309" s="22"/>
      <c r="DE309" s="22"/>
      <c r="DF309" s="22"/>
      <c r="DG309" s="22"/>
      <c r="DH309" s="22"/>
      <c r="DI309" s="22"/>
      <c r="DJ309" s="22"/>
      <c r="DK309" s="22"/>
      <c r="DL309" s="22"/>
      <c r="DM309" s="22"/>
      <c r="DN309" s="22"/>
      <c r="DO309" s="22"/>
      <c r="DP309" s="22"/>
      <c r="DQ309" s="22"/>
      <c r="DR309" s="22"/>
      <c r="DS309" s="22"/>
      <c r="DT309" s="22"/>
      <c r="DU309" s="22"/>
      <c r="DV309" s="22"/>
      <c r="DW309" s="22"/>
      <c r="DX309" s="22"/>
      <c r="DY309" s="22"/>
      <c r="DZ309" s="22"/>
      <c r="EA309" s="22"/>
      <c r="EB309" s="22"/>
      <c r="EC309" s="26"/>
      <c r="ED309" s="26"/>
      <c r="EE309" s="26"/>
      <c r="EF309" s="27"/>
      <c r="EG309" s="3"/>
    </row>
    <row r="310" spans="2:137" s="19" customFormat="1" ht="11.25" customHeight="1" x14ac:dyDescent="0.2">
      <c r="B310" s="25"/>
      <c r="C310" s="21"/>
      <c r="D310" s="21"/>
      <c r="E310" s="21"/>
      <c r="F310" s="21"/>
      <c r="G310" s="21" t="s">
        <v>53</v>
      </c>
      <c r="H310" s="21"/>
      <c r="I310" s="21"/>
      <c r="J310" s="21"/>
      <c r="K310" s="21"/>
      <c r="L310" s="21"/>
      <c r="M310" s="21"/>
      <c r="N310" s="21"/>
      <c r="O310" s="21"/>
      <c r="P310" s="21" t="s">
        <v>9</v>
      </c>
      <c r="Q310" s="21"/>
      <c r="R310" s="21"/>
      <c r="S310" s="21" t="str">
        <f>TEXT(TRUNC(CI306+BK308,1),"#,##0.#######")</f>
        <v>29,836.6</v>
      </c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6"/>
      <c r="CP310" s="26" t="str">
        <f>S310</f>
        <v>29,836.6</v>
      </c>
      <c r="CQ310" s="26"/>
      <c r="CR310" s="27"/>
      <c r="CS310" s="22"/>
      <c r="CT310" s="22"/>
      <c r="CU310" s="22"/>
      <c r="CV310" s="22"/>
      <c r="CW310" s="22"/>
      <c r="CX310" s="22"/>
      <c r="CY310" s="22"/>
      <c r="CZ310" s="22"/>
      <c r="DA310" s="22"/>
      <c r="DB310" s="22"/>
      <c r="DC310" s="22"/>
      <c r="DD310" s="22"/>
      <c r="DE310" s="22"/>
      <c r="DF310" s="22"/>
      <c r="DG310" s="22"/>
      <c r="DH310" s="22"/>
      <c r="DI310" s="22"/>
      <c r="DJ310" s="22"/>
      <c r="DK310" s="22"/>
      <c r="DL310" s="22"/>
      <c r="DM310" s="22"/>
      <c r="DN310" s="22"/>
      <c r="DO310" s="22"/>
      <c r="DP310" s="22"/>
      <c r="DQ310" s="22"/>
      <c r="DR310" s="22"/>
      <c r="DS310" s="22"/>
      <c r="DT310" s="22"/>
      <c r="DU310" s="22"/>
      <c r="DV310" s="22"/>
      <c r="DW310" s="22"/>
      <c r="DX310" s="22"/>
      <c r="DY310" s="22"/>
      <c r="DZ310" s="22"/>
      <c r="EA310" s="22"/>
      <c r="EB310" s="22"/>
      <c r="EC310" s="26"/>
      <c r="ED310" s="26" t="str">
        <f>S310</f>
        <v>29,836.6</v>
      </c>
      <c r="EE310" s="26"/>
      <c r="EF310" s="27"/>
      <c r="EG310" s="3"/>
    </row>
    <row r="311" spans="2:137" s="19" customFormat="1" ht="11.25" customHeight="1" x14ac:dyDescent="0.2">
      <c r="B311" s="25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6"/>
      <c r="CP311" s="26"/>
      <c r="CQ311" s="26"/>
      <c r="CR311" s="27"/>
      <c r="CS311" s="22"/>
      <c r="CT311" s="22"/>
      <c r="CU311" s="22"/>
      <c r="CV311" s="22"/>
      <c r="CW311" s="22"/>
      <c r="CX311" s="22"/>
      <c r="CY311" s="22"/>
      <c r="CZ311" s="22"/>
      <c r="DA311" s="22"/>
      <c r="DB311" s="22"/>
      <c r="DC311" s="22"/>
      <c r="DD311" s="22"/>
      <c r="DE311" s="22"/>
      <c r="DF311" s="22"/>
      <c r="DG311" s="22"/>
      <c r="DH311" s="22"/>
      <c r="DI311" s="22"/>
      <c r="DJ311" s="22"/>
      <c r="DK311" s="22"/>
      <c r="DL311" s="22"/>
      <c r="DM311" s="22"/>
      <c r="DN311" s="22"/>
      <c r="DO311" s="22"/>
      <c r="DP311" s="22"/>
      <c r="DQ311" s="22"/>
      <c r="DR311" s="22"/>
      <c r="DS311" s="22"/>
      <c r="DT311" s="22"/>
      <c r="DU311" s="22"/>
      <c r="DV311" s="22"/>
      <c r="DW311" s="22"/>
      <c r="DX311" s="22"/>
      <c r="DY311" s="22"/>
      <c r="DZ311" s="22"/>
      <c r="EA311" s="22"/>
      <c r="EB311" s="22"/>
      <c r="EC311" s="26"/>
      <c r="ED311" s="26"/>
      <c r="EE311" s="26"/>
      <c r="EF311" s="27"/>
      <c r="EG311" s="3"/>
    </row>
    <row r="312" spans="2:137" s="19" customFormat="1" ht="11.25" customHeight="1" x14ac:dyDescent="0.2">
      <c r="B312" s="25"/>
      <c r="C312" s="21"/>
      <c r="D312" s="21" t="s">
        <v>22</v>
      </c>
      <c r="E312" s="21"/>
      <c r="F312" s="21"/>
      <c r="G312" s="21" t="s">
        <v>52</v>
      </c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6"/>
      <c r="CP312" s="26"/>
      <c r="CQ312" s="26"/>
      <c r="CR312" s="27"/>
      <c r="CS312" s="22"/>
      <c r="CT312" s="22"/>
      <c r="CU312" s="22"/>
      <c r="CV312" s="22"/>
      <c r="CW312" s="22"/>
      <c r="CX312" s="22"/>
      <c r="CY312" s="22"/>
      <c r="CZ312" s="22"/>
      <c r="DA312" s="22"/>
      <c r="DB312" s="22"/>
      <c r="DC312" s="22"/>
      <c r="DD312" s="22"/>
      <c r="DE312" s="22"/>
      <c r="DF312" s="22"/>
      <c r="DG312" s="22"/>
      <c r="DH312" s="22"/>
      <c r="DI312" s="22"/>
      <c r="DJ312" s="22"/>
      <c r="DK312" s="22"/>
      <c r="DL312" s="22"/>
      <c r="DM312" s="22"/>
      <c r="DN312" s="22"/>
      <c r="DO312" s="22"/>
      <c r="DP312" s="22"/>
      <c r="DQ312" s="22"/>
      <c r="DR312" s="22"/>
      <c r="DS312" s="22"/>
      <c r="DT312" s="22"/>
      <c r="DU312" s="22"/>
      <c r="DV312" s="22"/>
      <c r="DW312" s="22"/>
      <c r="DX312" s="22"/>
      <c r="DY312" s="22"/>
      <c r="DZ312" s="22"/>
      <c r="EA312" s="22"/>
      <c r="EB312" s="22"/>
      <c r="EC312" s="26"/>
      <c r="ED312" s="26"/>
      <c r="EE312" s="26"/>
      <c r="EF312" s="27"/>
      <c r="EG312" s="3"/>
    </row>
    <row r="313" spans="2:137" s="19" customFormat="1" ht="11.25" customHeight="1" x14ac:dyDescent="0.2">
      <c r="B313" s="25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6"/>
      <c r="CP313" s="26"/>
      <c r="CQ313" s="26"/>
      <c r="CR313" s="27"/>
      <c r="CS313" s="22"/>
      <c r="CT313" s="22"/>
      <c r="CU313" s="22"/>
      <c r="CV313" s="22"/>
      <c r="CW313" s="22"/>
      <c r="CX313" s="22"/>
      <c r="CY313" s="22"/>
      <c r="CZ313" s="22"/>
      <c r="DA313" s="22"/>
      <c r="DB313" s="22"/>
      <c r="DC313" s="22"/>
      <c r="DD313" s="22"/>
      <c r="DE313" s="22"/>
      <c r="DF313" s="22"/>
      <c r="DG313" s="22"/>
      <c r="DH313" s="22"/>
      <c r="DI313" s="22"/>
      <c r="DJ313" s="22"/>
      <c r="DK313" s="22"/>
      <c r="DL313" s="22"/>
      <c r="DM313" s="22"/>
      <c r="DN313" s="22"/>
      <c r="DO313" s="22"/>
      <c r="DP313" s="22"/>
      <c r="DQ313" s="22"/>
      <c r="DR313" s="22"/>
      <c r="DS313" s="22"/>
      <c r="DT313" s="22"/>
      <c r="DU313" s="22"/>
      <c r="DV313" s="22"/>
      <c r="DW313" s="22"/>
      <c r="DX313" s="22"/>
      <c r="DY313" s="22"/>
      <c r="DZ313" s="22"/>
      <c r="EA313" s="22"/>
      <c r="EB313" s="22"/>
      <c r="EC313" s="26"/>
      <c r="ED313" s="26"/>
      <c r="EE313" s="26"/>
      <c r="EF313" s="27"/>
      <c r="EG313" s="3"/>
    </row>
    <row r="314" spans="2:137" s="19" customFormat="1" ht="11.25" customHeight="1" x14ac:dyDescent="0.2">
      <c r="B314" s="25"/>
      <c r="C314" s="21"/>
      <c r="D314" s="21"/>
      <c r="E314" s="21" t="s">
        <v>36</v>
      </c>
      <c r="F314" s="21"/>
      <c r="G314" s="21" t="s">
        <v>37</v>
      </c>
      <c r="H314" s="21"/>
      <c r="I314" s="21" t="s">
        <v>38</v>
      </c>
      <c r="J314" s="21"/>
      <c r="K314" s="21"/>
      <c r="L314" s="21" t="s">
        <v>51</v>
      </c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6"/>
      <c r="CP314" s="26"/>
      <c r="CQ314" s="26"/>
      <c r="CR314" s="27"/>
      <c r="CS314" s="22"/>
      <c r="CT314" s="22"/>
      <c r="CU314" s="22"/>
      <c r="CV314" s="22"/>
      <c r="CW314" s="22"/>
      <c r="CX314" s="22"/>
      <c r="CY314" s="22"/>
      <c r="CZ314" s="22"/>
      <c r="DA314" s="22"/>
      <c r="DB314" s="22"/>
      <c r="DC314" s="22"/>
      <c r="DD314" s="22"/>
      <c r="DE314" s="22"/>
      <c r="DF314" s="22"/>
      <c r="DG314" s="22"/>
      <c r="DH314" s="22"/>
      <c r="DI314" s="22"/>
      <c r="DJ314" s="22"/>
      <c r="DK314" s="22"/>
      <c r="DL314" s="22"/>
      <c r="DM314" s="22"/>
      <c r="DN314" s="22"/>
      <c r="DO314" s="22"/>
      <c r="DP314" s="22"/>
      <c r="DQ314" s="22"/>
      <c r="DR314" s="22"/>
      <c r="DS314" s="22"/>
      <c r="DT314" s="22"/>
      <c r="DU314" s="22"/>
      <c r="DV314" s="22"/>
      <c r="DW314" s="22"/>
      <c r="DX314" s="22"/>
      <c r="DY314" s="22"/>
      <c r="DZ314" s="22"/>
      <c r="EA314" s="22"/>
      <c r="EB314" s="22"/>
      <c r="EC314" s="26"/>
      <c r="ED314" s="26"/>
      <c r="EE314" s="26"/>
      <c r="EF314" s="27"/>
      <c r="EG314" s="3"/>
    </row>
    <row r="315" spans="2:137" s="19" customFormat="1" ht="11.25" customHeight="1" x14ac:dyDescent="0.2">
      <c r="B315" s="25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6"/>
      <c r="CP315" s="26"/>
      <c r="CQ315" s="26"/>
      <c r="CR315" s="27"/>
      <c r="CS315" s="22"/>
      <c r="CT315" s="22"/>
      <c r="CU315" s="22"/>
      <c r="CV315" s="22"/>
      <c r="CW315" s="22"/>
      <c r="CX315" s="22"/>
      <c r="CY315" s="22"/>
      <c r="CZ315" s="22"/>
      <c r="DA315" s="22"/>
      <c r="DB315" s="22"/>
      <c r="DC315" s="22"/>
      <c r="DD315" s="22"/>
      <c r="DE315" s="22"/>
      <c r="DF315" s="22"/>
      <c r="DG315" s="22"/>
      <c r="DH315" s="22"/>
      <c r="DI315" s="22"/>
      <c r="DJ315" s="22"/>
      <c r="DK315" s="22"/>
      <c r="DL315" s="22"/>
      <c r="DM315" s="22"/>
      <c r="DN315" s="22"/>
      <c r="DO315" s="22"/>
      <c r="DP315" s="22"/>
      <c r="DQ315" s="22"/>
      <c r="DR315" s="22"/>
      <c r="DS315" s="22"/>
      <c r="DT315" s="22"/>
      <c r="DU315" s="22"/>
      <c r="DV315" s="22"/>
      <c r="DW315" s="22"/>
      <c r="DX315" s="22"/>
      <c r="DY315" s="22"/>
      <c r="DZ315" s="22"/>
      <c r="EA315" s="22"/>
      <c r="EB315" s="22"/>
      <c r="EC315" s="26"/>
      <c r="ED315" s="26"/>
      <c r="EE315" s="26"/>
      <c r="EF315" s="27"/>
      <c r="EG315" s="3"/>
    </row>
    <row r="316" spans="2:137" s="19" customFormat="1" ht="11.25" customHeight="1" x14ac:dyDescent="0.2">
      <c r="B316" s="25"/>
      <c r="C316" s="21"/>
      <c r="D316" s="21"/>
      <c r="E316" s="21"/>
      <c r="F316" s="21"/>
      <c r="G316" s="21" t="s">
        <v>47</v>
      </c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 t="s">
        <v>9</v>
      </c>
      <c r="S316" s="21"/>
      <c r="T316" s="21" t="str">
        <f>TEXT(노임단가!L6,"#,##0")</f>
        <v>189,303</v>
      </c>
      <c r="U316" s="21"/>
      <c r="V316" s="21"/>
      <c r="W316" s="21"/>
      <c r="X316" s="21"/>
      <c r="Y316" s="21"/>
      <c r="Z316" s="21"/>
      <c r="AA316" s="21"/>
      <c r="AB316" s="21"/>
      <c r="AC316" s="21"/>
      <c r="AD316" s="21" t="s">
        <v>15</v>
      </c>
      <c r="AE316" s="21"/>
      <c r="AF316" s="21"/>
      <c r="AG316" s="21" t="str">
        <f>TEXT(0.73,"#,##0.#######")</f>
        <v>0.73</v>
      </c>
      <c r="AH316" s="21"/>
      <c r="AI316" s="21"/>
      <c r="AJ316" s="21"/>
      <c r="AK316" s="21" t="s">
        <v>38</v>
      </c>
      <c r="AL316" s="21"/>
      <c r="AM316" s="21"/>
      <c r="AN316" s="21" t="s">
        <v>12</v>
      </c>
      <c r="AO316" s="21"/>
      <c r="AP316" s="21" t="str">
        <f>TEXT(10,"#,##0.#######")</f>
        <v>10.</v>
      </c>
      <c r="AQ316" s="21"/>
      <c r="AR316" s="21" t="s">
        <v>43</v>
      </c>
      <c r="AS316" s="21"/>
      <c r="AT316" s="21"/>
      <c r="AU316" s="21" t="s">
        <v>11</v>
      </c>
      <c r="AV316" s="21"/>
      <c r="AW316" s="21" t="str">
        <f>TEXT(TRUNC(T316*AG316/AP316,1),"#,##0.#######")</f>
        <v>13,819.1</v>
      </c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6"/>
      <c r="CP316" s="26"/>
      <c r="CQ316" s="26"/>
      <c r="CR316" s="27"/>
      <c r="CS316" s="22"/>
      <c r="CT316" s="22"/>
      <c r="CU316" s="22"/>
      <c r="CV316" s="22"/>
      <c r="CW316" s="22"/>
      <c r="CX316" s="22"/>
      <c r="CY316" s="22"/>
      <c r="CZ316" s="22"/>
      <c r="DA316" s="22"/>
      <c r="DB316" s="22"/>
      <c r="DC316" s="22"/>
      <c r="DD316" s="22"/>
      <c r="DE316" s="22"/>
      <c r="DF316" s="22"/>
      <c r="DG316" s="22"/>
      <c r="DH316" s="22"/>
      <c r="DI316" s="22"/>
      <c r="DJ316" s="22"/>
      <c r="DK316" s="22"/>
      <c r="DL316" s="22"/>
      <c r="DM316" s="22"/>
      <c r="DN316" s="22"/>
      <c r="DO316" s="22"/>
      <c r="DP316" s="22"/>
      <c r="DQ316" s="22"/>
      <c r="DR316" s="22"/>
      <c r="DS316" s="22"/>
      <c r="DT316" s="22"/>
      <c r="DU316" s="22"/>
      <c r="DV316" s="22"/>
      <c r="DW316" s="22"/>
      <c r="DX316" s="22"/>
      <c r="DY316" s="22"/>
      <c r="DZ316" s="22"/>
      <c r="EA316" s="22"/>
      <c r="EB316" s="22"/>
      <c r="EC316" s="26"/>
      <c r="ED316" s="26"/>
      <c r="EE316" s="26"/>
      <c r="EF316" s="27"/>
      <c r="EG316" s="3"/>
    </row>
    <row r="317" spans="2:137" s="19" customFormat="1" ht="11.25" customHeight="1" x14ac:dyDescent="0.2">
      <c r="B317" s="25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6"/>
      <c r="CP317" s="26"/>
      <c r="CQ317" s="26"/>
      <c r="CR317" s="27"/>
      <c r="CS317" s="22"/>
      <c r="CT317" s="22"/>
      <c r="CU317" s="22"/>
      <c r="CV317" s="22"/>
      <c r="CW317" s="22"/>
      <c r="CX317" s="22"/>
      <c r="CY317" s="22"/>
      <c r="CZ317" s="22"/>
      <c r="DA317" s="22"/>
      <c r="DB317" s="22"/>
      <c r="DC317" s="22"/>
      <c r="DD317" s="22"/>
      <c r="DE317" s="22"/>
      <c r="DF317" s="22"/>
      <c r="DG317" s="22"/>
      <c r="DH317" s="22"/>
      <c r="DI317" s="22"/>
      <c r="DJ317" s="22"/>
      <c r="DK317" s="22"/>
      <c r="DL317" s="22"/>
      <c r="DM317" s="22"/>
      <c r="DN317" s="22"/>
      <c r="DO317" s="22"/>
      <c r="DP317" s="22"/>
      <c r="DQ317" s="22"/>
      <c r="DR317" s="22"/>
      <c r="DS317" s="22"/>
      <c r="DT317" s="22"/>
      <c r="DU317" s="22"/>
      <c r="DV317" s="22"/>
      <c r="DW317" s="22"/>
      <c r="DX317" s="22"/>
      <c r="DY317" s="22"/>
      <c r="DZ317" s="22"/>
      <c r="EA317" s="22"/>
      <c r="EB317" s="22"/>
      <c r="EC317" s="26"/>
      <c r="ED317" s="26"/>
      <c r="EE317" s="26"/>
      <c r="EF317" s="27"/>
      <c r="EG317" s="3"/>
    </row>
    <row r="318" spans="2:137" s="19" customFormat="1" ht="11.25" customHeight="1" x14ac:dyDescent="0.2">
      <c r="B318" s="25"/>
      <c r="C318" s="21"/>
      <c r="D318" s="21"/>
      <c r="E318" s="21"/>
      <c r="F318" s="21"/>
      <c r="G318" s="21" t="s">
        <v>39</v>
      </c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 t="s">
        <v>9</v>
      </c>
      <c r="S318" s="21"/>
      <c r="T318" s="21"/>
      <c r="U318" s="21" t="str">
        <f>TEXT(노임단가!L5,"#,##0")</f>
        <v>109,819</v>
      </c>
      <c r="V318" s="21"/>
      <c r="W318" s="21"/>
      <c r="X318" s="21"/>
      <c r="Y318" s="21"/>
      <c r="Z318" s="21"/>
      <c r="AA318" s="21"/>
      <c r="AB318" s="21"/>
      <c r="AC318" s="21"/>
      <c r="AD318" s="21"/>
      <c r="AE318" s="21" t="s">
        <v>15</v>
      </c>
      <c r="AF318" s="21"/>
      <c r="AG318" s="21"/>
      <c r="AH318" s="21" t="str">
        <f>TEXT(0.38,"#,##0.#######")</f>
        <v>0.38</v>
      </c>
      <c r="AI318" s="21"/>
      <c r="AJ318" s="21"/>
      <c r="AK318" s="21"/>
      <c r="AL318" s="21" t="s">
        <v>38</v>
      </c>
      <c r="AM318" s="21"/>
      <c r="AN318" s="21"/>
      <c r="AO318" s="21" t="s">
        <v>12</v>
      </c>
      <c r="AP318" s="21"/>
      <c r="AQ318" s="21" t="str">
        <f>TEXT(10,"#,##0.#######")</f>
        <v>10.</v>
      </c>
      <c r="AR318" s="21"/>
      <c r="AS318" s="21" t="s">
        <v>43</v>
      </c>
      <c r="AT318" s="21"/>
      <c r="AU318" s="21"/>
      <c r="AV318" s="21" t="s">
        <v>11</v>
      </c>
      <c r="AW318" s="21"/>
      <c r="AX318" s="21" t="str">
        <f>TEXT(TRUNC(U318*AH318/AQ318,1),"#,##0.#######")</f>
        <v>4,173.1</v>
      </c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6"/>
      <c r="CP318" s="26"/>
      <c r="CQ318" s="26"/>
      <c r="CR318" s="27"/>
      <c r="CS318" s="22"/>
      <c r="CT318" s="22"/>
      <c r="CU318" s="22"/>
      <c r="CV318" s="22"/>
      <c r="CW318" s="22"/>
      <c r="CX318" s="22"/>
      <c r="CY318" s="22"/>
      <c r="CZ318" s="22"/>
      <c r="DA318" s="22"/>
      <c r="DB318" s="22"/>
      <c r="DC318" s="22"/>
      <c r="DD318" s="22"/>
      <c r="DE318" s="22"/>
      <c r="DF318" s="22"/>
      <c r="DG318" s="22"/>
      <c r="DH318" s="22"/>
      <c r="DI318" s="22"/>
      <c r="DJ318" s="22"/>
      <c r="DK318" s="22"/>
      <c r="DL318" s="22"/>
      <c r="DM318" s="22"/>
      <c r="DN318" s="22"/>
      <c r="DO318" s="22"/>
      <c r="DP318" s="22"/>
      <c r="DQ318" s="22"/>
      <c r="DR318" s="22"/>
      <c r="DS318" s="22"/>
      <c r="DT318" s="22"/>
      <c r="DU318" s="22"/>
      <c r="DV318" s="22"/>
      <c r="DW318" s="22"/>
      <c r="DX318" s="22"/>
      <c r="DY318" s="22"/>
      <c r="DZ318" s="22"/>
      <c r="EA318" s="22"/>
      <c r="EB318" s="22"/>
      <c r="EC318" s="26"/>
      <c r="ED318" s="26"/>
      <c r="EE318" s="26"/>
      <c r="EF318" s="27"/>
      <c r="EG318" s="3"/>
    </row>
    <row r="319" spans="2:137" s="19" customFormat="1" ht="11.25" customHeight="1" x14ac:dyDescent="0.2">
      <c r="B319" s="25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6"/>
      <c r="CP319" s="26"/>
      <c r="CQ319" s="26"/>
      <c r="CR319" s="27"/>
      <c r="CS319" s="22"/>
      <c r="CT319" s="22"/>
      <c r="CU319" s="22"/>
      <c r="CV319" s="22"/>
      <c r="CW319" s="22"/>
      <c r="CX319" s="22"/>
      <c r="CY319" s="22"/>
      <c r="CZ319" s="22"/>
      <c r="DA319" s="22"/>
      <c r="DB319" s="22"/>
      <c r="DC319" s="22"/>
      <c r="DD319" s="22"/>
      <c r="DE319" s="22"/>
      <c r="DF319" s="22"/>
      <c r="DG319" s="22"/>
      <c r="DH319" s="22"/>
      <c r="DI319" s="22"/>
      <c r="DJ319" s="22"/>
      <c r="DK319" s="22"/>
      <c r="DL319" s="22"/>
      <c r="DM319" s="22"/>
      <c r="DN319" s="22"/>
      <c r="DO319" s="22"/>
      <c r="DP319" s="22"/>
      <c r="DQ319" s="22"/>
      <c r="DR319" s="22"/>
      <c r="DS319" s="22"/>
      <c r="DT319" s="22"/>
      <c r="DU319" s="22"/>
      <c r="DV319" s="22"/>
      <c r="DW319" s="22"/>
      <c r="DX319" s="22"/>
      <c r="DY319" s="22"/>
      <c r="DZ319" s="22"/>
      <c r="EA319" s="22"/>
      <c r="EB319" s="22"/>
      <c r="EC319" s="26"/>
      <c r="ED319" s="26"/>
      <c r="EE319" s="26"/>
      <c r="EF319" s="27"/>
      <c r="EG319" s="3"/>
    </row>
    <row r="320" spans="2:137" s="19" customFormat="1" ht="11.25" customHeight="1" x14ac:dyDescent="0.2">
      <c r="B320" s="25"/>
      <c r="C320" s="21"/>
      <c r="D320" s="21"/>
      <c r="E320" s="21"/>
      <c r="F320" s="21"/>
      <c r="G320" s="21" t="s">
        <v>40</v>
      </c>
      <c r="H320" s="21"/>
      <c r="I320" s="21"/>
      <c r="J320" s="21"/>
      <c r="K320" s="21"/>
      <c r="L320" s="21"/>
      <c r="M320" s="21"/>
      <c r="N320" s="21"/>
      <c r="O320" s="21"/>
      <c r="P320" s="21" t="s">
        <v>9</v>
      </c>
      <c r="Q320" s="21"/>
      <c r="R320" s="21" t="str">
        <f>TEXT(TRUNC(AW316+AX318,1),"#,##0.#######")</f>
        <v>17,992.2</v>
      </c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6"/>
      <c r="CP320" s="26"/>
      <c r="CQ320" s="26" t="str">
        <f>R320</f>
        <v>17,992.2</v>
      </c>
      <c r="CR320" s="27"/>
      <c r="CS320" s="22"/>
      <c r="CT320" s="22"/>
      <c r="CU320" s="22"/>
      <c r="CV320" s="22"/>
      <c r="CW320" s="22"/>
      <c r="CX320" s="22"/>
      <c r="CY320" s="22"/>
      <c r="CZ320" s="22"/>
      <c r="DA320" s="22"/>
      <c r="DB320" s="22"/>
      <c r="DC320" s="22"/>
      <c r="DD320" s="22"/>
      <c r="DE320" s="22"/>
      <c r="DF320" s="22"/>
      <c r="DG320" s="22"/>
      <c r="DH320" s="22"/>
      <c r="DI320" s="22"/>
      <c r="DJ320" s="22"/>
      <c r="DK320" s="22"/>
      <c r="DL320" s="22"/>
      <c r="DM320" s="22"/>
      <c r="DN320" s="22"/>
      <c r="DO320" s="22"/>
      <c r="DP320" s="22"/>
      <c r="DQ320" s="22"/>
      <c r="DR320" s="22"/>
      <c r="DS320" s="22"/>
      <c r="DT320" s="22"/>
      <c r="DU320" s="22"/>
      <c r="DV320" s="22"/>
      <c r="DW320" s="22"/>
      <c r="DX320" s="22"/>
      <c r="DY320" s="22"/>
      <c r="DZ320" s="22"/>
      <c r="EA320" s="22"/>
      <c r="EB320" s="22"/>
      <c r="EC320" s="26"/>
      <c r="ED320" s="26"/>
      <c r="EE320" s="26" t="str">
        <f>R320</f>
        <v>17,992.2</v>
      </c>
      <c r="EF320" s="27"/>
      <c r="EG320" s="3"/>
    </row>
    <row r="321" spans="2:137" s="19" customFormat="1" ht="11.25" customHeight="1" x14ac:dyDescent="0.2">
      <c r="B321" s="25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6"/>
      <c r="CP321" s="26"/>
      <c r="CQ321" s="26"/>
      <c r="CR321" s="27"/>
      <c r="CS321" s="22"/>
      <c r="CT321" s="22"/>
      <c r="CU321" s="22"/>
      <c r="CV321" s="22"/>
      <c r="CW321" s="22"/>
      <c r="CX321" s="22"/>
      <c r="CY321" s="22"/>
      <c r="CZ321" s="22"/>
      <c r="DA321" s="22"/>
      <c r="DB321" s="22"/>
      <c r="DC321" s="22"/>
      <c r="DD321" s="22"/>
      <c r="DE321" s="22"/>
      <c r="DF321" s="22"/>
      <c r="DG321" s="22"/>
      <c r="DH321" s="22"/>
      <c r="DI321" s="22"/>
      <c r="DJ321" s="22"/>
      <c r="DK321" s="22"/>
      <c r="DL321" s="22"/>
      <c r="DM321" s="22"/>
      <c r="DN321" s="22"/>
      <c r="DO321" s="22"/>
      <c r="DP321" s="22"/>
      <c r="DQ321" s="22"/>
      <c r="DR321" s="22"/>
      <c r="DS321" s="22"/>
      <c r="DT321" s="22"/>
      <c r="DU321" s="22"/>
      <c r="DV321" s="22"/>
      <c r="DW321" s="22"/>
      <c r="DX321" s="22"/>
      <c r="DY321" s="22"/>
      <c r="DZ321" s="22"/>
      <c r="EA321" s="22"/>
      <c r="EB321" s="22"/>
      <c r="EC321" s="26"/>
      <c r="ED321" s="26"/>
      <c r="EE321" s="26"/>
      <c r="EF321" s="27"/>
      <c r="EG321" s="3"/>
    </row>
    <row r="322" spans="2:137" s="19" customFormat="1" ht="11.25" customHeight="1" x14ac:dyDescent="0.2">
      <c r="B322" s="25"/>
      <c r="C322" s="21"/>
      <c r="D322" s="21"/>
      <c r="E322" s="21"/>
      <c r="F322" s="21"/>
      <c r="G322" s="21" t="s">
        <v>48</v>
      </c>
      <c r="H322" s="21"/>
      <c r="I322" s="21"/>
      <c r="J322" s="21"/>
      <c r="K322" s="21"/>
      <c r="L322" s="21"/>
      <c r="M322" s="21"/>
      <c r="N322" s="21"/>
      <c r="O322" s="21"/>
      <c r="P322" s="21" t="s">
        <v>24</v>
      </c>
      <c r="Q322" s="21"/>
      <c r="R322" s="21"/>
      <c r="S322" s="21" t="s">
        <v>49</v>
      </c>
      <c r="T322" s="21"/>
      <c r="U322" s="21"/>
      <c r="V322" s="21"/>
      <c r="W322" s="21"/>
      <c r="X322" s="21"/>
      <c r="Y322" s="21" t="s">
        <v>13</v>
      </c>
      <c r="Z322" s="21" t="s">
        <v>100</v>
      </c>
      <c r="AA322" s="21"/>
      <c r="AB322" s="21"/>
      <c r="AC322" s="21"/>
      <c r="AD322" s="21"/>
      <c r="AE322" s="21"/>
      <c r="AF322" s="21"/>
      <c r="AG322" s="21"/>
      <c r="AH322" s="21" t="s">
        <v>14</v>
      </c>
      <c r="AI322" s="21"/>
      <c r="AJ322" s="21" t="s">
        <v>13</v>
      </c>
      <c r="AK322" s="21" t="s">
        <v>44</v>
      </c>
      <c r="AL322" s="21"/>
      <c r="AM322" s="21"/>
      <c r="AN322" s="21"/>
      <c r="AO322" s="21"/>
      <c r="AP322" s="21"/>
      <c r="AQ322" s="21"/>
      <c r="AR322" s="21"/>
      <c r="AS322" s="21"/>
      <c r="AT322" s="21" t="s">
        <v>101</v>
      </c>
      <c r="AU322" s="21"/>
      <c r="AV322" s="21"/>
      <c r="AW322" s="21" t="s">
        <v>32</v>
      </c>
      <c r="AX322" s="21" t="s">
        <v>14</v>
      </c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6"/>
      <c r="CP322" s="26"/>
      <c r="CQ322" s="26"/>
      <c r="CR322" s="27"/>
      <c r="CS322" s="22"/>
      <c r="CT322" s="22"/>
      <c r="CU322" s="22"/>
      <c r="CV322" s="22"/>
      <c r="CW322" s="22"/>
      <c r="CX322" s="22"/>
      <c r="CY322" s="22"/>
      <c r="CZ322" s="22"/>
      <c r="DA322" s="22"/>
      <c r="DB322" s="22"/>
      <c r="DC322" s="22"/>
      <c r="DD322" s="22"/>
      <c r="DE322" s="22"/>
      <c r="DF322" s="22"/>
      <c r="DG322" s="22"/>
      <c r="DH322" s="22"/>
      <c r="DI322" s="22"/>
      <c r="DJ322" s="22"/>
      <c r="DK322" s="22"/>
      <c r="DL322" s="22"/>
      <c r="DM322" s="22"/>
      <c r="DN322" s="22"/>
      <c r="DO322" s="22"/>
      <c r="DP322" s="22"/>
      <c r="DQ322" s="22"/>
      <c r="DR322" s="22"/>
      <c r="DS322" s="22"/>
      <c r="DT322" s="22"/>
      <c r="DU322" s="22"/>
      <c r="DV322" s="22"/>
      <c r="DW322" s="22"/>
      <c r="DX322" s="22"/>
      <c r="DY322" s="22"/>
      <c r="DZ322" s="22"/>
      <c r="EA322" s="22"/>
      <c r="EB322" s="22"/>
      <c r="EC322" s="26"/>
      <c r="ED322" s="26"/>
      <c r="EE322" s="26"/>
      <c r="EF322" s="27"/>
      <c r="EG322" s="3"/>
    </row>
    <row r="323" spans="2:137" s="19" customFormat="1" ht="11.25" customHeight="1" x14ac:dyDescent="0.2">
      <c r="B323" s="25"/>
      <c r="C323" s="21"/>
      <c r="D323" s="21"/>
      <c r="E323" s="21"/>
      <c r="F323" s="21"/>
      <c r="G323" s="21"/>
      <c r="H323" s="21" t="str">
        <f>R320</f>
        <v>17,992.2</v>
      </c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 t="s">
        <v>15</v>
      </c>
      <c r="T323" s="21"/>
      <c r="U323" s="21"/>
      <c r="V323" s="21" t="str">
        <f>TEXT(1.5,"#,##0.#######")</f>
        <v>1.5</v>
      </c>
      <c r="W323" s="21"/>
      <c r="X323" s="21"/>
      <c r="Y323" s="21" t="s">
        <v>32</v>
      </c>
      <c r="Z323" s="21"/>
      <c r="AA323" s="21" t="s">
        <v>11</v>
      </c>
      <c r="AB323" s="21"/>
      <c r="AC323" s="21" t="str">
        <f>TEXT(TRUNC(R320*(V323*(1/100)),1),"#,##0.#")</f>
        <v>269.8</v>
      </c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6">
        <f>CQ323+CP323+CR323</f>
        <v>269.8</v>
      </c>
      <c r="CP323" s="26" t="str">
        <f>AC323</f>
        <v>269.8</v>
      </c>
      <c r="CQ323" s="26"/>
      <c r="CR323" s="27"/>
      <c r="CS323" s="22"/>
      <c r="CT323" s="22"/>
      <c r="CU323" s="22"/>
      <c r="CV323" s="22"/>
      <c r="CW323" s="22"/>
      <c r="CX323" s="22"/>
      <c r="CY323" s="22"/>
      <c r="CZ323" s="22"/>
      <c r="DA323" s="22"/>
      <c r="DB323" s="22"/>
      <c r="DC323" s="22"/>
      <c r="DD323" s="22"/>
      <c r="DE323" s="22"/>
      <c r="DF323" s="22"/>
      <c r="DG323" s="22"/>
      <c r="DH323" s="22"/>
      <c r="DI323" s="22"/>
      <c r="DJ323" s="22"/>
      <c r="DK323" s="22"/>
      <c r="DL323" s="22"/>
      <c r="DM323" s="22"/>
      <c r="DN323" s="22"/>
      <c r="DO323" s="22"/>
      <c r="DP323" s="22"/>
      <c r="DQ323" s="22"/>
      <c r="DR323" s="22"/>
      <c r="DS323" s="22"/>
      <c r="DT323" s="22"/>
      <c r="DU323" s="22"/>
      <c r="DV323" s="22"/>
      <c r="DW323" s="22"/>
      <c r="DX323" s="22"/>
      <c r="DY323" s="22"/>
      <c r="DZ323" s="22"/>
      <c r="EA323" s="22"/>
      <c r="EB323" s="22"/>
      <c r="EC323" s="26">
        <f>EE323+ED323+EF323</f>
        <v>269.8</v>
      </c>
      <c r="ED323" s="26" t="str">
        <f>AC323</f>
        <v>269.8</v>
      </c>
      <c r="EE323" s="26"/>
      <c r="EF323" s="27"/>
      <c r="EG323" s="3"/>
    </row>
    <row r="324" spans="2:137" s="19" customFormat="1" ht="11.25" customHeight="1" x14ac:dyDescent="0.2">
      <c r="B324" s="25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6"/>
      <c r="CP324" s="26"/>
      <c r="CQ324" s="26"/>
      <c r="CR324" s="27"/>
      <c r="CS324" s="22"/>
      <c r="CT324" s="22"/>
      <c r="CU324" s="22"/>
      <c r="CV324" s="22"/>
      <c r="CW324" s="22"/>
      <c r="CX324" s="22"/>
      <c r="CY324" s="22"/>
      <c r="CZ324" s="22"/>
      <c r="DA324" s="22"/>
      <c r="DB324" s="22"/>
      <c r="DC324" s="22"/>
      <c r="DD324" s="22"/>
      <c r="DE324" s="22"/>
      <c r="DF324" s="22"/>
      <c r="DG324" s="22"/>
      <c r="DH324" s="22"/>
      <c r="DI324" s="22"/>
      <c r="DJ324" s="22"/>
      <c r="DK324" s="22"/>
      <c r="DL324" s="22"/>
      <c r="DM324" s="22"/>
      <c r="DN324" s="22"/>
      <c r="DO324" s="22"/>
      <c r="DP324" s="22"/>
      <c r="DQ324" s="22"/>
      <c r="DR324" s="22"/>
      <c r="DS324" s="22"/>
      <c r="DT324" s="22"/>
      <c r="DU324" s="22"/>
      <c r="DV324" s="22"/>
      <c r="DW324" s="22"/>
      <c r="DX324" s="22"/>
      <c r="DY324" s="22"/>
      <c r="DZ324" s="22"/>
      <c r="EA324" s="22"/>
      <c r="EB324" s="22"/>
      <c r="EC324" s="26"/>
      <c r="ED324" s="26"/>
      <c r="EE324" s="26"/>
      <c r="EF324" s="27"/>
      <c r="EG324" s="3"/>
    </row>
    <row r="325" spans="2:137" s="19" customFormat="1" ht="11.25" customHeight="1" x14ac:dyDescent="0.2">
      <c r="B325" s="25"/>
      <c r="C325" s="21"/>
      <c r="D325" s="21"/>
      <c r="E325" s="21" t="s">
        <v>41</v>
      </c>
      <c r="F325" s="21"/>
      <c r="G325" s="21" t="s">
        <v>37</v>
      </c>
      <c r="H325" s="21"/>
      <c r="I325" s="21" t="s">
        <v>7</v>
      </c>
      <c r="J325" s="21"/>
      <c r="K325" s="21"/>
      <c r="L325" s="21" t="s">
        <v>8</v>
      </c>
      <c r="M325" s="21"/>
      <c r="N325" s="21"/>
      <c r="O325" s="21" t="s">
        <v>9</v>
      </c>
      <c r="P325" s="21"/>
      <c r="Q325" s="21" t="s">
        <v>10</v>
      </c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 t="s">
        <v>54</v>
      </c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6"/>
      <c r="CP325" s="26"/>
      <c r="CQ325" s="26"/>
      <c r="CR325" s="27"/>
      <c r="CS325" s="22"/>
      <c r="CT325" s="22"/>
      <c r="CU325" s="22"/>
      <c r="CV325" s="22"/>
      <c r="CW325" s="22"/>
      <c r="CX325" s="22"/>
      <c r="CY325" s="22"/>
      <c r="CZ325" s="22"/>
      <c r="DA325" s="22"/>
      <c r="DB325" s="22"/>
      <c r="DC325" s="22"/>
      <c r="DD325" s="22"/>
      <c r="DE325" s="22"/>
      <c r="DF325" s="22"/>
      <c r="DG325" s="22"/>
      <c r="DH325" s="22"/>
      <c r="DI325" s="22"/>
      <c r="DJ325" s="22"/>
      <c r="DK325" s="22"/>
      <c r="DL325" s="22"/>
      <c r="DM325" s="22"/>
      <c r="DN325" s="22"/>
      <c r="DO325" s="22"/>
      <c r="DP325" s="22"/>
      <c r="DQ325" s="22"/>
      <c r="DR325" s="22"/>
      <c r="DS325" s="22"/>
      <c r="DT325" s="22"/>
      <c r="DU325" s="22"/>
      <c r="DV325" s="22"/>
      <c r="DW325" s="22"/>
      <c r="DX325" s="22"/>
      <c r="DY325" s="22"/>
      <c r="DZ325" s="22"/>
      <c r="EA325" s="22"/>
      <c r="EB325" s="22"/>
      <c r="EC325" s="26"/>
      <c r="ED325" s="26"/>
      <c r="EE325" s="26"/>
      <c r="EF325" s="27"/>
      <c r="EG325" s="3"/>
    </row>
    <row r="326" spans="2:137" s="19" customFormat="1" ht="11.25" customHeight="1" x14ac:dyDescent="0.2">
      <c r="B326" s="25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6"/>
      <c r="CP326" s="26"/>
      <c r="CQ326" s="26"/>
      <c r="CR326" s="27"/>
      <c r="CS326" s="22"/>
      <c r="CT326" s="22"/>
      <c r="CU326" s="22"/>
      <c r="CV326" s="22"/>
      <c r="CW326" s="22"/>
      <c r="CX326" s="22"/>
      <c r="CY326" s="22"/>
      <c r="CZ326" s="22"/>
      <c r="DA326" s="22"/>
      <c r="DB326" s="22"/>
      <c r="DC326" s="22"/>
      <c r="DD326" s="22"/>
      <c r="DE326" s="22"/>
      <c r="DF326" s="22"/>
      <c r="DG326" s="22"/>
      <c r="DH326" s="22"/>
      <c r="DI326" s="22"/>
      <c r="DJ326" s="22"/>
      <c r="DK326" s="22"/>
      <c r="DL326" s="22"/>
      <c r="DM326" s="22"/>
      <c r="DN326" s="22"/>
      <c r="DO326" s="22"/>
      <c r="DP326" s="22"/>
      <c r="DQ326" s="22"/>
      <c r="DR326" s="22"/>
      <c r="DS326" s="22"/>
      <c r="DT326" s="22"/>
      <c r="DU326" s="22"/>
      <c r="DV326" s="22"/>
      <c r="DW326" s="22"/>
      <c r="DX326" s="22"/>
      <c r="DY326" s="22"/>
      <c r="DZ326" s="22"/>
      <c r="EA326" s="22"/>
      <c r="EB326" s="22"/>
      <c r="EC326" s="26"/>
      <c r="ED326" s="26"/>
      <c r="EE326" s="26"/>
      <c r="EF326" s="27"/>
      <c r="EG326" s="3"/>
    </row>
    <row r="327" spans="2:137" s="19" customFormat="1" ht="11.25" customHeight="1" x14ac:dyDescent="0.2">
      <c r="B327" s="25"/>
      <c r="C327" s="21"/>
      <c r="D327" s="21"/>
      <c r="E327" s="21"/>
      <c r="F327" s="21"/>
      <c r="G327" s="21" t="s">
        <v>16</v>
      </c>
      <c r="H327" s="21"/>
      <c r="I327" s="21" t="s">
        <v>11</v>
      </c>
      <c r="J327" s="21"/>
      <c r="K327" s="21" t="str">
        <f>TEXT(1.92,"#,##0.#######")</f>
        <v>1.92</v>
      </c>
      <c r="L327" s="21"/>
      <c r="M327" s="21"/>
      <c r="N327" s="21"/>
      <c r="O327" s="21" t="s">
        <v>18</v>
      </c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6"/>
      <c r="CP327" s="26"/>
      <c r="CQ327" s="26"/>
      <c r="CR327" s="27"/>
      <c r="CS327" s="22"/>
      <c r="CT327" s="22"/>
      <c r="CU327" s="22"/>
      <c r="CV327" s="22"/>
      <c r="CW327" s="22"/>
      <c r="CX327" s="22"/>
      <c r="CY327" s="22"/>
      <c r="CZ327" s="22"/>
      <c r="DA327" s="22"/>
      <c r="DB327" s="22"/>
      <c r="DC327" s="22"/>
      <c r="DD327" s="22"/>
      <c r="DE327" s="22"/>
      <c r="DF327" s="22"/>
      <c r="DG327" s="22"/>
      <c r="DH327" s="22"/>
      <c r="DI327" s="22"/>
      <c r="DJ327" s="22"/>
      <c r="DK327" s="22"/>
      <c r="DL327" s="22"/>
      <c r="DM327" s="22"/>
      <c r="DN327" s="22"/>
      <c r="DO327" s="22"/>
      <c r="DP327" s="22"/>
      <c r="DQ327" s="22"/>
      <c r="DR327" s="22"/>
      <c r="DS327" s="22"/>
      <c r="DT327" s="22"/>
      <c r="DU327" s="22"/>
      <c r="DV327" s="22"/>
      <c r="DW327" s="22"/>
      <c r="DX327" s="22"/>
      <c r="DY327" s="22"/>
      <c r="DZ327" s="22"/>
      <c r="EA327" s="22"/>
      <c r="EB327" s="22"/>
      <c r="EC327" s="26"/>
      <c r="ED327" s="26"/>
      <c r="EE327" s="26"/>
      <c r="EF327" s="27"/>
      <c r="EG327" s="3"/>
    </row>
    <row r="328" spans="2:137" s="19" customFormat="1" ht="11.25" customHeight="1" x14ac:dyDescent="0.2">
      <c r="B328" s="25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6"/>
      <c r="CP328" s="26"/>
      <c r="CQ328" s="26"/>
      <c r="CR328" s="27"/>
      <c r="CS328" s="22"/>
      <c r="CT328" s="22"/>
      <c r="CU328" s="22"/>
      <c r="CV328" s="22"/>
      <c r="CW328" s="22"/>
      <c r="CX328" s="22"/>
      <c r="CY328" s="22"/>
      <c r="CZ328" s="22"/>
      <c r="DA328" s="22"/>
      <c r="DB328" s="22"/>
      <c r="DC328" s="22"/>
      <c r="DD328" s="22"/>
      <c r="DE328" s="22"/>
      <c r="DF328" s="22"/>
      <c r="DG328" s="22"/>
      <c r="DH328" s="22"/>
      <c r="DI328" s="22"/>
      <c r="DJ328" s="22"/>
      <c r="DK328" s="22"/>
      <c r="DL328" s="22"/>
      <c r="DM328" s="22"/>
      <c r="DN328" s="22"/>
      <c r="DO328" s="22"/>
      <c r="DP328" s="22"/>
      <c r="DQ328" s="22"/>
      <c r="DR328" s="22"/>
      <c r="DS328" s="22"/>
      <c r="DT328" s="22"/>
      <c r="DU328" s="22"/>
      <c r="DV328" s="22"/>
      <c r="DW328" s="22"/>
      <c r="DX328" s="22"/>
      <c r="DY328" s="22"/>
      <c r="DZ328" s="22"/>
      <c r="EA328" s="22"/>
      <c r="EB328" s="22"/>
      <c r="EC328" s="26"/>
      <c r="ED328" s="26"/>
      <c r="EE328" s="26"/>
      <c r="EF328" s="27"/>
      <c r="EG328" s="3"/>
    </row>
    <row r="329" spans="2:137" s="19" customFormat="1" ht="11.25" customHeight="1" x14ac:dyDescent="0.2">
      <c r="B329" s="25"/>
      <c r="C329" s="21"/>
      <c r="D329" s="21"/>
      <c r="E329" s="21"/>
      <c r="F329" s="21"/>
      <c r="G329" s="21" t="s">
        <v>3</v>
      </c>
      <c r="H329" s="21"/>
      <c r="I329" s="21"/>
      <c r="J329" s="21"/>
      <c r="K329" s="21"/>
      <c r="L329" s="21"/>
      <c r="M329" s="21"/>
      <c r="N329" s="21" t="s">
        <v>9</v>
      </c>
      <c r="O329" s="21"/>
      <c r="P329" s="21" t="str">
        <f>TEXT(기계경비총괄표!H4,"#,##0")</f>
        <v>33,754</v>
      </c>
      <c r="Q329" s="21"/>
      <c r="R329" s="21"/>
      <c r="S329" s="21"/>
      <c r="T329" s="21"/>
      <c r="U329" s="21"/>
      <c r="V329" s="21"/>
      <c r="W329" s="21"/>
      <c r="X329" s="21"/>
      <c r="Y329" s="21" t="s">
        <v>15</v>
      </c>
      <c r="Z329" s="21"/>
      <c r="AA329" s="21"/>
      <c r="AB329" s="21" t="str">
        <f>TEXT(K327,"#,##0.#######")</f>
        <v>1.92</v>
      </c>
      <c r="AC329" s="21"/>
      <c r="AD329" s="21"/>
      <c r="AE329" s="21"/>
      <c r="AF329" s="21"/>
      <c r="AG329" s="21"/>
      <c r="AH329" s="21"/>
      <c r="AI329" s="21" t="s">
        <v>12</v>
      </c>
      <c r="AJ329" s="21"/>
      <c r="AK329" s="21" t="str">
        <f>TEXT(10,"#,##0.#######")</f>
        <v>10.</v>
      </c>
      <c r="AL329" s="21"/>
      <c r="AM329" s="21" t="s">
        <v>43</v>
      </c>
      <c r="AN329" s="21"/>
      <c r="AO329" s="21"/>
      <c r="AP329" s="21" t="s">
        <v>11</v>
      </c>
      <c r="AQ329" s="21"/>
      <c r="AR329" s="21" t="str">
        <f>TEXT(TRUNC(P329*K327/AK329,1),"#,##0.#")</f>
        <v>6,480.7</v>
      </c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6"/>
      <c r="CP329" s="26"/>
      <c r="CQ329" s="26"/>
      <c r="CR329" s="27"/>
      <c r="CS329" s="22"/>
      <c r="CT329" s="22"/>
      <c r="CU329" s="22"/>
      <c r="CV329" s="22"/>
      <c r="CW329" s="22"/>
      <c r="CX329" s="22"/>
      <c r="CY329" s="22"/>
      <c r="CZ329" s="22"/>
      <c r="DA329" s="22"/>
      <c r="DB329" s="22"/>
      <c r="DC329" s="22"/>
      <c r="DD329" s="22"/>
      <c r="DE329" s="22"/>
      <c r="DF329" s="22"/>
      <c r="DG329" s="22"/>
      <c r="DH329" s="22"/>
      <c r="DI329" s="22"/>
      <c r="DJ329" s="22"/>
      <c r="DK329" s="22"/>
      <c r="DL329" s="22"/>
      <c r="DM329" s="22"/>
      <c r="DN329" s="22"/>
      <c r="DO329" s="22"/>
      <c r="DP329" s="22"/>
      <c r="DQ329" s="22"/>
      <c r="DR329" s="22"/>
      <c r="DS329" s="22"/>
      <c r="DT329" s="22"/>
      <c r="DU329" s="22"/>
      <c r="DV329" s="22"/>
      <c r="DW329" s="22"/>
      <c r="DX329" s="22"/>
      <c r="DY329" s="22"/>
      <c r="DZ329" s="22"/>
      <c r="EA329" s="22"/>
      <c r="EB329" s="22"/>
      <c r="EC329" s="26"/>
      <c r="ED329" s="26"/>
      <c r="EE329" s="26"/>
      <c r="EF329" s="27"/>
      <c r="EG329" s="3"/>
    </row>
    <row r="330" spans="2:137" s="19" customFormat="1" ht="11.25" customHeight="1" x14ac:dyDescent="0.2">
      <c r="B330" s="25"/>
      <c r="C330" s="21"/>
      <c r="D330" s="21"/>
      <c r="E330" s="21"/>
      <c r="F330" s="21"/>
      <c r="G330" s="21" t="s">
        <v>4</v>
      </c>
      <c r="H330" s="21"/>
      <c r="I330" s="21"/>
      <c r="J330" s="21"/>
      <c r="K330" s="21"/>
      <c r="L330" s="21"/>
      <c r="M330" s="21"/>
      <c r="N330" s="21" t="s">
        <v>9</v>
      </c>
      <c r="O330" s="21"/>
      <c r="P330" s="21"/>
      <c r="Q330" s="21" t="str">
        <f>TEXT(기계경비총괄표!G4,"#,##0")</f>
        <v>7,774</v>
      </c>
      <c r="R330" s="21"/>
      <c r="S330" s="21"/>
      <c r="T330" s="21"/>
      <c r="U330" s="21"/>
      <c r="V330" s="21"/>
      <c r="W330" s="21"/>
      <c r="X330" s="21"/>
      <c r="Y330" s="21" t="s">
        <v>15</v>
      </c>
      <c r="Z330" s="21"/>
      <c r="AA330" s="21"/>
      <c r="AB330" s="21" t="str">
        <f>TEXT(K327,"#,##0.#######")</f>
        <v>1.92</v>
      </c>
      <c r="AC330" s="21"/>
      <c r="AD330" s="21"/>
      <c r="AE330" s="21"/>
      <c r="AF330" s="21"/>
      <c r="AG330" s="21"/>
      <c r="AH330" s="21"/>
      <c r="AI330" s="21" t="s">
        <v>12</v>
      </c>
      <c r="AJ330" s="21"/>
      <c r="AK330" s="21" t="str">
        <f>TEXT(10,"#,##0.#######")</f>
        <v>10.</v>
      </c>
      <c r="AL330" s="21"/>
      <c r="AM330" s="21" t="s">
        <v>43</v>
      </c>
      <c r="AN330" s="21"/>
      <c r="AO330" s="21"/>
      <c r="AP330" s="21" t="s">
        <v>11</v>
      </c>
      <c r="AQ330" s="21"/>
      <c r="AR330" s="21" t="str">
        <f>TEXT(TRUNC(Q330*K327/AK330,1),"#,##0.#")</f>
        <v>1,492.6</v>
      </c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6"/>
      <c r="CP330" s="26"/>
      <c r="CQ330" s="26"/>
      <c r="CR330" s="27"/>
      <c r="CS330" s="22"/>
      <c r="CT330" s="22"/>
      <c r="CU330" s="22"/>
      <c r="CV330" s="22"/>
      <c r="CW330" s="22"/>
      <c r="CX330" s="22"/>
      <c r="CY330" s="22"/>
      <c r="CZ330" s="22"/>
      <c r="DA330" s="22"/>
      <c r="DB330" s="22"/>
      <c r="DC330" s="22"/>
      <c r="DD330" s="22"/>
      <c r="DE330" s="22"/>
      <c r="DF330" s="22"/>
      <c r="DG330" s="22"/>
      <c r="DH330" s="22"/>
      <c r="DI330" s="22"/>
      <c r="DJ330" s="22"/>
      <c r="DK330" s="22"/>
      <c r="DL330" s="22"/>
      <c r="DM330" s="22"/>
      <c r="DN330" s="22"/>
      <c r="DO330" s="22"/>
      <c r="DP330" s="22"/>
      <c r="DQ330" s="22"/>
      <c r="DR330" s="22"/>
      <c r="DS330" s="22"/>
      <c r="DT330" s="22"/>
      <c r="DU330" s="22"/>
      <c r="DV330" s="22"/>
      <c r="DW330" s="22"/>
      <c r="DX330" s="22"/>
      <c r="DY330" s="22"/>
      <c r="DZ330" s="22"/>
      <c r="EA330" s="22"/>
      <c r="EB330" s="22"/>
      <c r="EC330" s="26"/>
      <c r="ED330" s="26"/>
      <c r="EE330" s="26"/>
      <c r="EF330" s="27"/>
      <c r="EG330" s="3"/>
    </row>
    <row r="331" spans="2:137" s="19" customFormat="1" ht="11.25" customHeight="1" x14ac:dyDescent="0.2">
      <c r="B331" s="25"/>
      <c r="C331" s="21"/>
      <c r="D331" s="21"/>
      <c r="E331" s="21"/>
      <c r="F331" s="21"/>
      <c r="G331" s="21" t="s">
        <v>19</v>
      </c>
      <c r="H331" s="21"/>
      <c r="I331" s="21"/>
      <c r="J331" s="21"/>
      <c r="K331" s="21" t="s">
        <v>20</v>
      </c>
      <c r="L331" s="21"/>
      <c r="M331" s="21"/>
      <c r="N331" s="21" t="s">
        <v>9</v>
      </c>
      <c r="O331" s="21"/>
      <c r="P331" s="21" t="str">
        <f>TEXT(기계경비총괄표!I4,"#,##0")</f>
        <v>11,948</v>
      </c>
      <c r="Q331" s="21"/>
      <c r="R331" s="21"/>
      <c r="S331" s="21"/>
      <c r="T331" s="21"/>
      <c r="U331" s="21"/>
      <c r="V331" s="21"/>
      <c r="W331" s="21"/>
      <c r="X331" s="21"/>
      <c r="Y331" s="21" t="s">
        <v>15</v>
      </c>
      <c r="Z331" s="21"/>
      <c r="AA331" s="21"/>
      <c r="AB331" s="21" t="str">
        <f>TEXT(K327,"#,##0.#######")</f>
        <v>1.92</v>
      </c>
      <c r="AC331" s="21"/>
      <c r="AD331" s="21"/>
      <c r="AE331" s="21"/>
      <c r="AF331" s="21"/>
      <c r="AG331" s="21"/>
      <c r="AH331" s="21"/>
      <c r="AI331" s="21" t="s">
        <v>12</v>
      </c>
      <c r="AJ331" s="21"/>
      <c r="AK331" s="21" t="str">
        <f>TEXT(10,"#,##0.#######")</f>
        <v>10.</v>
      </c>
      <c r="AL331" s="21"/>
      <c r="AM331" s="21" t="s">
        <v>43</v>
      </c>
      <c r="AN331" s="21"/>
      <c r="AO331" s="21"/>
      <c r="AP331" s="21" t="s">
        <v>11</v>
      </c>
      <c r="AQ331" s="21"/>
      <c r="AR331" s="21" t="str">
        <f>TEXT(TRUNC(P331*K327/AK331,1),"#,##0.#")</f>
        <v>2,294.</v>
      </c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6"/>
      <c r="CP331" s="26"/>
      <c r="CQ331" s="26"/>
      <c r="CR331" s="27"/>
      <c r="CS331" s="22"/>
      <c r="CT331" s="22"/>
      <c r="CU331" s="22"/>
      <c r="CV331" s="22"/>
      <c r="CW331" s="22"/>
      <c r="CX331" s="22"/>
      <c r="CY331" s="22"/>
      <c r="CZ331" s="22"/>
      <c r="DA331" s="22"/>
      <c r="DB331" s="22"/>
      <c r="DC331" s="22"/>
      <c r="DD331" s="22"/>
      <c r="DE331" s="22"/>
      <c r="DF331" s="22"/>
      <c r="DG331" s="22"/>
      <c r="DH331" s="22"/>
      <c r="DI331" s="22"/>
      <c r="DJ331" s="22"/>
      <c r="DK331" s="22"/>
      <c r="DL331" s="22"/>
      <c r="DM331" s="22"/>
      <c r="DN331" s="22"/>
      <c r="DO331" s="22"/>
      <c r="DP331" s="22"/>
      <c r="DQ331" s="22"/>
      <c r="DR331" s="22"/>
      <c r="DS331" s="22"/>
      <c r="DT331" s="22"/>
      <c r="DU331" s="22"/>
      <c r="DV331" s="22"/>
      <c r="DW331" s="22"/>
      <c r="DX331" s="22"/>
      <c r="DY331" s="22"/>
      <c r="DZ331" s="22"/>
      <c r="EA331" s="22"/>
      <c r="EB331" s="22"/>
      <c r="EC331" s="26"/>
      <c r="ED331" s="26"/>
      <c r="EE331" s="26"/>
      <c r="EF331" s="27"/>
      <c r="EG331" s="3"/>
    </row>
    <row r="332" spans="2:137" s="19" customFormat="1" ht="11.25" customHeight="1" x14ac:dyDescent="0.2">
      <c r="B332" s="25"/>
      <c r="C332" s="21"/>
      <c r="D332" s="21"/>
      <c r="E332" s="21"/>
      <c r="F332" s="21"/>
      <c r="G332" s="21" t="s">
        <v>21</v>
      </c>
      <c r="H332" s="21"/>
      <c r="I332" s="21"/>
      <c r="J332" s="21"/>
      <c r="K332" s="21" t="s">
        <v>8</v>
      </c>
      <c r="L332" s="21"/>
      <c r="M332" s="21"/>
      <c r="N332" s="21" t="s">
        <v>9</v>
      </c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 t="str">
        <f>TEXT(AR329+AR330+AR331,"#,##0.#######")</f>
        <v>10,267.3</v>
      </c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6">
        <f>CQ332+CP332+CR332</f>
        <v>10267.299999999999</v>
      </c>
      <c r="CP332" s="26" t="str">
        <f>TEXT(AR330,"#,###.0")</f>
        <v>1,492.6</v>
      </c>
      <c r="CQ332" s="26" t="str">
        <f>TEXT(AR329,"#,###.0")</f>
        <v>6,480.7</v>
      </c>
      <c r="CR332" s="27" t="str">
        <f>TEXT(AR331,"#,###.0")</f>
        <v>2,294.0</v>
      </c>
      <c r="CS332" s="22"/>
      <c r="CT332" s="22"/>
      <c r="CU332" s="22"/>
      <c r="CV332" s="22"/>
      <c r="CW332" s="22"/>
      <c r="CX332" s="22"/>
      <c r="CY332" s="22"/>
      <c r="CZ332" s="22"/>
      <c r="DA332" s="22"/>
      <c r="DB332" s="22"/>
      <c r="DC332" s="22"/>
      <c r="DD332" s="22"/>
      <c r="DE332" s="22"/>
      <c r="DF332" s="22"/>
      <c r="DG332" s="22"/>
      <c r="DH332" s="22"/>
      <c r="DI332" s="22"/>
      <c r="DJ332" s="22"/>
      <c r="DK332" s="22"/>
      <c r="DL332" s="22"/>
      <c r="DM332" s="22"/>
      <c r="DN332" s="22"/>
      <c r="DO332" s="22"/>
      <c r="DP332" s="22"/>
      <c r="DQ332" s="22"/>
      <c r="DR332" s="22"/>
      <c r="DS332" s="22"/>
      <c r="DT332" s="22"/>
      <c r="DU332" s="22"/>
      <c r="DV332" s="22"/>
      <c r="DW332" s="22"/>
      <c r="DX332" s="22"/>
      <c r="DY332" s="22"/>
      <c r="DZ332" s="22"/>
      <c r="EA332" s="22"/>
      <c r="EB332" s="22"/>
      <c r="EC332" s="26">
        <f>EE332+ED332+EF332</f>
        <v>10267.299999999999</v>
      </c>
      <c r="ED332" s="26" t="str">
        <f>TEXT(AR330,"#,###.0")</f>
        <v>1,492.6</v>
      </c>
      <c r="EE332" s="26" t="str">
        <f>TEXT(AR329,"#,###.0")</f>
        <v>6,480.7</v>
      </c>
      <c r="EF332" s="27" t="str">
        <f>TEXT(AR331,"#,###.0")</f>
        <v>2,294.0</v>
      </c>
      <c r="EG332" s="3"/>
    </row>
    <row r="333" spans="2:137" s="19" customFormat="1" ht="11.25" customHeight="1" x14ac:dyDescent="0.2">
      <c r="B333" s="25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6"/>
      <c r="CP333" s="26"/>
      <c r="CQ333" s="26"/>
      <c r="CR333" s="27"/>
      <c r="CS333" s="22"/>
      <c r="CT333" s="22"/>
      <c r="CU333" s="22"/>
      <c r="CV333" s="22"/>
      <c r="CW333" s="22"/>
      <c r="CX333" s="22"/>
      <c r="CY333" s="22"/>
      <c r="CZ333" s="22"/>
      <c r="DA333" s="22"/>
      <c r="DB333" s="22"/>
      <c r="DC333" s="22"/>
      <c r="DD333" s="22"/>
      <c r="DE333" s="22"/>
      <c r="DF333" s="22"/>
      <c r="DG333" s="22"/>
      <c r="DH333" s="22"/>
      <c r="DI333" s="22"/>
      <c r="DJ333" s="22"/>
      <c r="DK333" s="22"/>
      <c r="DL333" s="22"/>
      <c r="DM333" s="22"/>
      <c r="DN333" s="22"/>
      <c r="DO333" s="22"/>
      <c r="DP333" s="22"/>
      <c r="DQ333" s="22"/>
      <c r="DR333" s="22"/>
      <c r="DS333" s="22"/>
      <c r="DT333" s="22"/>
      <c r="DU333" s="22"/>
      <c r="DV333" s="22"/>
      <c r="DW333" s="22"/>
      <c r="DX333" s="22"/>
      <c r="DY333" s="22"/>
      <c r="DZ333" s="22"/>
      <c r="EA333" s="22"/>
      <c r="EB333" s="22"/>
      <c r="EC333" s="26"/>
      <c r="ED333" s="26"/>
      <c r="EE333" s="26"/>
      <c r="EF333" s="27"/>
      <c r="EG333" s="3"/>
    </row>
    <row r="334" spans="2:137" s="19" customFormat="1" ht="11.25" customHeight="1" x14ac:dyDescent="0.2">
      <c r="B334" s="25"/>
      <c r="C334" s="21"/>
      <c r="D334" s="21"/>
      <c r="E334" s="21" t="s">
        <v>35</v>
      </c>
      <c r="F334" s="21"/>
      <c r="G334" s="21" t="s">
        <v>37</v>
      </c>
      <c r="H334" s="21"/>
      <c r="I334" s="21" t="s">
        <v>21</v>
      </c>
      <c r="J334" s="21"/>
      <c r="K334" s="21"/>
      <c r="L334" s="21"/>
      <c r="M334" s="21" t="s">
        <v>8</v>
      </c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6"/>
      <c r="CP334" s="26"/>
      <c r="CQ334" s="26"/>
      <c r="CR334" s="27"/>
      <c r="CS334" s="22"/>
      <c r="CT334" s="22"/>
      <c r="CU334" s="22"/>
      <c r="CV334" s="22"/>
      <c r="CW334" s="22"/>
      <c r="CX334" s="22"/>
      <c r="CY334" s="22"/>
      <c r="CZ334" s="22"/>
      <c r="DA334" s="22"/>
      <c r="DB334" s="22"/>
      <c r="DC334" s="22"/>
      <c r="DD334" s="22"/>
      <c r="DE334" s="22"/>
      <c r="DF334" s="22"/>
      <c r="DG334" s="22"/>
      <c r="DH334" s="22"/>
      <c r="DI334" s="22"/>
      <c r="DJ334" s="22"/>
      <c r="DK334" s="22"/>
      <c r="DL334" s="22"/>
      <c r="DM334" s="22"/>
      <c r="DN334" s="22"/>
      <c r="DO334" s="22"/>
      <c r="DP334" s="22"/>
      <c r="DQ334" s="22"/>
      <c r="DR334" s="22"/>
      <c r="DS334" s="22"/>
      <c r="DT334" s="22"/>
      <c r="DU334" s="22"/>
      <c r="DV334" s="22"/>
      <c r="DW334" s="22"/>
      <c r="DX334" s="22"/>
      <c r="DY334" s="22"/>
      <c r="DZ334" s="22"/>
      <c r="EA334" s="22"/>
      <c r="EB334" s="22"/>
      <c r="EC334" s="26"/>
      <c r="ED334" s="26"/>
      <c r="EE334" s="26"/>
      <c r="EF334" s="27"/>
      <c r="EG334" s="3"/>
    </row>
    <row r="335" spans="2:137" s="19" customFormat="1" ht="11.25" customHeight="1" x14ac:dyDescent="0.2">
      <c r="B335" s="25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6"/>
      <c r="CP335" s="26"/>
      <c r="CQ335" s="26"/>
      <c r="CR335" s="27"/>
      <c r="CS335" s="22"/>
      <c r="CT335" s="22"/>
      <c r="CU335" s="22"/>
      <c r="CV335" s="22"/>
      <c r="CW335" s="22"/>
      <c r="CX335" s="22"/>
      <c r="CY335" s="22"/>
      <c r="CZ335" s="22"/>
      <c r="DA335" s="22"/>
      <c r="DB335" s="22"/>
      <c r="DC335" s="22"/>
      <c r="DD335" s="22"/>
      <c r="DE335" s="22"/>
      <c r="DF335" s="22"/>
      <c r="DG335" s="22"/>
      <c r="DH335" s="22"/>
      <c r="DI335" s="22"/>
      <c r="DJ335" s="22"/>
      <c r="DK335" s="22"/>
      <c r="DL335" s="22"/>
      <c r="DM335" s="22"/>
      <c r="DN335" s="22"/>
      <c r="DO335" s="22"/>
      <c r="DP335" s="22"/>
      <c r="DQ335" s="22"/>
      <c r="DR335" s="22"/>
      <c r="DS335" s="22"/>
      <c r="DT335" s="22"/>
      <c r="DU335" s="22"/>
      <c r="DV335" s="22"/>
      <c r="DW335" s="22"/>
      <c r="DX335" s="22"/>
      <c r="DY335" s="22"/>
      <c r="DZ335" s="22"/>
      <c r="EA335" s="22"/>
      <c r="EB335" s="22"/>
      <c r="EC335" s="26"/>
      <c r="ED335" s="26"/>
      <c r="EE335" s="26"/>
      <c r="EF335" s="27"/>
      <c r="EG335" s="3"/>
    </row>
    <row r="336" spans="2:137" s="19" customFormat="1" ht="11.25" customHeight="1" x14ac:dyDescent="0.2">
      <c r="B336" s="25"/>
      <c r="C336" s="21"/>
      <c r="D336" s="21"/>
      <c r="E336" s="21"/>
      <c r="F336" s="21"/>
      <c r="G336" s="21"/>
      <c r="H336" s="21" t="s">
        <v>3</v>
      </c>
      <c r="I336" s="21"/>
      <c r="J336" s="21"/>
      <c r="K336" s="21"/>
      <c r="L336" s="21"/>
      <c r="M336" s="21"/>
      <c r="N336" s="21"/>
      <c r="O336" s="21" t="s">
        <v>9</v>
      </c>
      <c r="P336" s="21"/>
      <c r="Q336" s="21" t="str">
        <f>TEXT(EE320,"#,###.##")</f>
        <v>17,992.2</v>
      </c>
      <c r="R336" s="21"/>
      <c r="S336" s="21"/>
      <c r="T336" s="21"/>
      <c r="U336" s="21"/>
      <c r="V336" s="21"/>
      <c r="W336" s="21"/>
      <c r="X336" s="21"/>
      <c r="Y336" s="21"/>
      <c r="Z336" s="21" t="s">
        <v>26</v>
      </c>
      <c r="AA336" s="21"/>
      <c r="AB336" s="21" t="str">
        <f>TEXT(EE332,"#,###.##")</f>
        <v>6,480.7</v>
      </c>
      <c r="AC336" s="21"/>
      <c r="AD336" s="21"/>
      <c r="AE336" s="21"/>
      <c r="AF336" s="21"/>
      <c r="AG336" s="21"/>
      <c r="AH336" s="21"/>
      <c r="AI336" s="21"/>
      <c r="AJ336" s="21" t="s">
        <v>11</v>
      </c>
      <c r="AK336" s="21"/>
      <c r="AL336" s="21"/>
      <c r="AM336" s="21" t="str">
        <f>TEXT(TRUNC(EE320+EE332,1),"#,##0.#")</f>
        <v>24,472.9</v>
      </c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6"/>
      <c r="CP336" s="26"/>
      <c r="CQ336" s="26"/>
      <c r="CR336" s="27"/>
      <c r="CS336" s="22"/>
      <c r="CT336" s="22"/>
      <c r="CU336" s="22"/>
      <c r="CV336" s="22"/>
      <c r="CW336" s="22"/>
      <c r="CX336" s="22"/>
      <c r="CY336" s="22"/>
      <c r="CZ336" s="22"/>
      <c r="DA336" s="22"/>
      <c r="DB336" s="22"/>
      <c r="DC336" s="22"/>
      <c r="DD336" s="22"/>
      <c r="DE336" s="22"/>
      <c r="DF336" s="22"/>
      <c r="DG336" s="22"/>
      <c r="DH336" s="22"/>
      <c r="DI336" s="22"/>
      <c r="DJ336" s="22"/>
      <c r="DK336" s="22"/>
      <c r="DL336" s="22"/>
      <c r="DM336" s="22"/>
      <c r="DN336" s="22"/>
      <c r="DO336" s="22"/>
      <c r="DP336" s="22"/>
      <c r="DQ336" s="22"/>
      <c r="DR336" s="22"/>
      <c r="DS336" s="22"/>
      <c r="DT336" s="22"/>
      <c r="DU336" s="22"/>
      <c r="DV336" s="22"/>
      <c r="DW336" s="22"/>
      <c r="DX336" s="22"/>
      <c r="DY336" s="22"/>
      <c r="DZ336" s="22"/>
      <c r="EA336" s="22"/>
      <c r="EB336" s="22"/>
      <c r="EC336" s="26"/>
      <c r="ED336" s="26"/>
      <c r="EE336" s="26"/>
      <c r="EF336" s="27"/>
      <c r="EG336" s="3"/>
    </row>
    <row r="337" spans="2:137" s="19" customFormat="1" ht="11.25" customHeight="1" x14ac:dyDescent="0.2">
      <c r="B337" s="25"/>
      <c r="C337" s="21"/>
      <c r="D337" s="21"/>
      <c r="E337" s="21"/>
      <c r="F337" s="21"/>
      <c r="G337" s="21"/>
      <c r="H337" s="21" t="s">
        <v>4</v>
      </c>
      <c r="I337" s="21"/>
      <c r="J337" s="21"/>
      <c r="K337" s="21"/>
      <c r="L337" s="21"/>
      <c r="M337" s="21"/>
      <c r="N337" s="21"/>
      <c r="O337" s="21" t="s">
        <v>9</v>
      </c>
      <c r="P337" s="21"/>
      <c r="Q337" s="21" t="str">
        <f>TEXT(ED323,"#,###.##")</f>
        <v>269.8</v>
      </c>
      <c r="R337" s="21"/>
      <c r="S337" s="21"/>
      <c r="T337" s="21"/>
      <c r="U337" s="21"/>
      <c r="V337" s="21"/>
      <c r="W337" s="21" t="s">
        <v>26</v>
      </c>
      <c r="X337" s="21"/>
      <c r="Y337" s="21" t="str">
        <f>TEXT(ED332,"#,###.##")</f>
        <v>1,492.6</v>
      </c>
      <c r="Z337" s="21"/>
      <c r="AA337" s="21"/>
      <c r="AB337" s="21"/>
      <c r="AC337" s="21"/>
      <c r="AD337" s="21"/>
      <c r="AE337" s="21"/>
      <c r="AF337" s="21"/>
      <c r="AG337" s="21" t="s">
        <v>11</v>
      </c>
      <c r="AH337" s="21"/>
      <c r="AI337" s="21"/>
      <c r="AJ337" s="21" t="str">
        <f>TEXT(TRUNC(ED323+ED332,1),"#,##0.#")</f>
        <v>1,762.4</v>
      </c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6"/>
      <c r="CP337" s="26"/>
      <c r="CQ337" s="26"/>
      <c r="CR337" s="27"/>
      <c r="CS337" s="22"/>
      <c r="CT337" s="22"/>
      <c r="CU337" s="22"/>
      <c r="CV337" s="22"/>
      <c r="CW337" s="22"/>
      <c r="CX337" s="22"/>
      <c r="CY337" s="22"/>
      <c r="CZ337" s="22"/>
      <c r="DA337" s="22"/>
      <c r="DB337" s="22"/>
      <c r="DC337" s="22"/>
      <c r="DD337" s="22"/>
      <c r="DE337" s="22"/>
      <c r="DF337" s="22"/>
      <c r="DG337" s="22"/>
      <c r="DH337" s="22"/>
      <c r="DI337" s="22"/>
      <c r="DJ337" s="22"/>
      <c r="DK337" s="22"/>
      <c r="DL337" s="22"/>
      <c r="DM337" s="22"/>
      <c r="DN337" s="22"/>
      <c r="DO337" s="22"/>
      <c r="DP337" s="22"/>
      <c r="DQ337" s="22"/>
      <c r="DR337" s="22"/>
      <c r="DS337" s="22"/>
      <c r="DT337" s="22"/>
      <c r="DU337" s="22"/>
      <c r="DV337" s="22"/>
      <c r="DW337" s="22"/>
      <c r="DX337" s="22"/>
      <c r="DY337" s="22"/>
      <c r="DZ337" s="22"/>
      <c r="EA337" s="22"/>
      <c r="EB337" s="22"/>
      <c r="EC337" s="26"/>
      <c r="ED337" s="26"/>
      <c r="EE337" s="26"/>
      <c r="EF337" s="27"/>
      <c r="EG337" s="3"/>
    </row>
    <row r="338" spans="2:137" s="19" customFormat="1" ht="11.25" customHeight="1" x14ac:dyDescent="0.2">
      <c r="B338" s="25"/>
      <c r="C338" s="21"/>
      <c r="D338" s="21"/>
      <c r="E338" s="21"/>
      <c r="F338" s="21"/>
      <c r="G338" s="21"/>
      <c r="H338" s="21" t="s">
        <v>19</v>
      </c>
      <c r="I338" s="21"/>
      <c r="J338" s="21"/>
      <c r="K338" s="21"/>
      <c r="L338" s="21" t="s">
        <v>20</v>
      </c>
      <c r="M338" s="21"/>
      <c r="N338" s="21"/>
      <c r="O338" s="21" t="s">
        <v>9</v>
      </c>
      <c r="P338" s="21"/>
      <c r="Q338" s="21" t="str">
        <f>EF332</f>
        <v>2,294.0</v>
      </c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6"/>
      <c r="CP338" s="26"/>
      <c r="CQ338" s="26"/>
      <c r="CR338" s="27"/>
      <c r="CS338" s="22"/>
      <c r="CT338" s="22"/>
      <c r="CU338" s="22"/>
      <c r="CV338" s="22"/>
      <c r="CW338" s="22"/>
      <c r="CX338" s="22"/>
      <c r="CY338" s="22"/>
      <c r="CZ338" s="22"/>
      <c r="DA338" s="22"/>
      <c r="DB338" s="22"/>
      <c r="DC338" s="22"/>
      <c r="DD338" s="22"/>
      <c r="DE338" s="22"/>
      <c r="DF338" s="22"/>
      <c r="DG338" s="22"/>
      <c r="DH338" s="22"/>
      <c r="DI338" s="22"/>
      <c r="DJ338" s="22"/>
      <c r="DK338" s="22"/>
      <c r="DL338" s="22"/>
      <c r="DM338" s="22"/>
      <c r="DN338" s="22"/>
      <c r="DO338" s="22"/>
      <c r="DP338" s="22"/>
      <c r="DQ338" s="22"/>
      <c r="DR338" s="22"/>
      <c r="DS338" s="22"/>
      <c r="DT338" s="22"/>
      <c r="DU338" s="22"/>
      <c r="DV338" s="22"/>
      <c r="DW338" s="22"/>
      <c r="DX338" s="22"/>
      <c r="DY338" s="22"/>
      <c r="DZ338" s="22"/>
      <c r="EA338" s="22"/>
      <c r="EB338" s="22"/>
      <c r="EC338" s="26"/>
      <c r="ED338" s="26"/>
      <c r="EE338" s="26"/>
      <c r="EF338" s="27"/>
      <c r="EG338" s="3"/>
    </row>
    <row r="339" spans="2:137" s="19" customFormat="1" ht="11.25" customHeight="1" x14ac:dyDescent="0.2">
      <c r="B339" s="25"/>
      <c r="C339" s="21"/>
      <c r="D339" s="21"/>
      <c r="E339" s="21"/>
      <c r="F339" s="21"/>
      <c r="G339" s="21"/>
      <c r="H339" s="21"/>
      <c r="I339" s="21"/>
      <c r="J339" s="21" t="s">
        <v>8</v>
      </c>
      <c r="K339" s="21"/>
      <c r="L339" s="21"/>
      <c r="M339" s="21"/>
      <c r="N339" s="21"/>
      <c r="O339" s="21" t="s">
        <v>9</v>
      </c>
      <c r="P339" s="21"/>
      <c r="Q339" s="21"/>
      <c r="R339" s="21" t="str">
        <f>TEXT(AM336+AJ337+Q338,"#,##0.#######")</f>
        <v>28,529.3</v>
      </c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6">
        <f>CQ339+CP339+CR339</f>
        <v>28529.300000000003</v>
      </c>
      <c r="CP339" s="26" t="str">
        <f>TEXT(AJ337,"#,###.0")</f>
        <v>1,762.4</v>
      </c>
      <c r="CQ339" s="26" t="str">
        <f>TEXT(AM336,"#,###.0")</f>
        <v>24,472.9</v>
      </c>
      <c r="CR339" s="27" t="str">
        <f>TEXT(Q338,"#,###.0")</f>
        <v>2,294.0</v>
      </c>
      <c r="CS339" s="22"/>
      <c r="CT339" s="22"/>
      <c r="CU339" s="22"/>
      <c r="CV339" s="22"/>
      <c r="CW339" s="22"/>
      <c r="CX339" s="22"/>
      <c r="CY339" s="22"/>
      <c r="CZ339" s="22"/>
      <c r="DA339" s="22"/>
      <c r="DB339" s="22"/>
      <c r="DC339" s="22"/>
      <c r="DD339" s="22"/>
      <c r="DE339" s="22"/>
      <c r="DF339" s="22"/>
      <c r="DG339" s="22"/>
      <c r="DH339" s="22"/>
      <c r="DI339" s="22"/>
      <c r="DJ339" s="22"/>
      <c r="DK339" s="22"/>
      <c r="DL339" s="22"/>
      <c r="DM339" s="22"/>
      <c r="DN339" s="22"/>
      <c r="DO339" s="22"/>
      <c r="DP339" s="22"/>
      <c r="DQ339" s="22"/>
      <c r="DR339" s="22"/>
      <c r="DS339" s="22"/>
      <c r="DT339" s="22"/>
      <c r="DU339" s="22"/>
      <c r="DV339" s="22"/>
      <c r="DW339" s="22"/>
      <c r="DX339" s="22"/>
      <c r="DY339" s="22"/>
      <c r="DZ339" s="22"/>
      <c r="EA339" s="22"/>
      <c r="EB339" s="22"/>
      <c r="EC339" s="26">
        <f>EE339+ED339+EF339</f>
        <v>28529.300000000003</v>
      </c>
      <c r="ED339" s="26" t="str">
        <f>TEXT(AJ337,"#,###.0")</f>
        <v>1,762.4</v>
      </c>
      <c r="EE339" s="26" t="str">
        <f>TEXT(AM336,"#,###.0")</f>
        <v>24,472.9</v>
      </c>
      <c r="EF339" s="27" t="str">
        <f>TEXT(Q338,"#,###.0")</f>
        <v>2,294.0</v>
      </c>
      <c r="EG339" s="3"/>
    </row>
    <row r="340" spans="2:137" s="19" customFormat="1" ht="11.25" customHeight="1" x14ac:dyDescent="0.2">
      <c r="B340" s="25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6"/>
      <c r="CP340" s="26"/>
      <c r="CQ340" s="26"/>
      <c r="CR340" s="27"/>
      <c r="CS340" s="22"/>
      <c r="CT340" s="22"/>
      <c r="CU340" s="22"/>
      <c r="CV340" s="22"/>
      <c r="CW340" s="22"/>
      <c r="CX340" s="22"/>
      <c r="CY340" s="22"/>
      <c r="CZ340" s="22"/>
      <c r="DA340" s="22"/>
      <c r="DB340" s="22"/>
      <c r="DC340" s="22"/>
      <c r="DD340" s="22"/>
      <c r="DE340" s="22"/>
      <c r="DF340" s="22"/>
      <c r="DG340" s="22"/>
      <c r="DH340" s="22"/>
      <c r="DI340" s="22"/>
      <c r="DJ340" s="22"/>
      <c r="DK340" s="22"/>
      <c r="DL340" s="22"/>
      <c r="DM340" s="22"/>
      <c r="DN340" s="22"/>
      <c r="DO340" s="22"/>
      <c r="DP340" s="22"/>
      <c r="DQ340" s="22"/>
      <c r="DR340" s="22"/>
      <c r="DS340" s="22"/>
      <c r="DT340" s="22"/>
      <c r="DU340" s="22"/>
      <c r="DV340" s="22"/>
      <c r="DW340" s="22"/>
      <c r="DX340" s="22"/>
      <c r="DY340" s="22"/>
      <c r="DZ340" s="22"/>
      <c r="EA340" s="22"/>
      <c r="EB340" s="22"/>
      <c r="EC340" s="26"/>
      <c r="ED340" s="26"/>
      <c r="EE340" s="26"/>
      <c r="EF340" s="27"/>
      <c r="EG340" s="3"/>
    </row>
    <row r="341" spans="2:137" s="19" customFormat="1" ht="11.25" customHeight="1" x14ac:dyDescent="0.2">
      <c r="B341" s="25"/>
      <c r="C341" s="21"/>
      <c r="D341" s="21" t="s">
        <v>27</v>
      </c>
      <c r="E341" s="21"/>
      <c r="F341" s="21"/>
      <c r="G341" s="21" t="s">
        <v>102</v>
      </c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6"/>
      <c r="CP341" s="26"/>
      <c r="CQ341" s="26"/>
      <c r="CR341" s="27"/>
      <c r="CS341" s="22"/>
      <c r="CT341" s="22"/>
      <c r="CU341" s="22"/>
      <c r="CV341" s="22"/>
      <c r="CW341" s="22"/>
      <c r="CX341" s="22"/>
      <c r="CY341" s="22"/>
      <c r="CZ341" s="22"/>
      <c r="DA341" s="22"/>
      <c r="DB341" s="22"/>
      <c r="DC341" s="22"/>
      <c r="DD341" s="22"/>
      <c r="DE341" s="22"/>
      <c r="DF341" s="22"/>
      <c r="DG341" s="22"/>
      <c r="DH341" s="22"/>
      <c r="DI341" s="22"/>
      <c r="DJ341" s="22"/>
      <c r="DK341" s="22"/>
      <c r="DL341" s="22"/>
      <c r="DM341" s="22"/>
      <c r="DN341" s="22"/>
      <c r="DO341" s="22"/>
      <c r="DP341" s="22"/>
      <c r="DQ341" s="22"/>
      <c r="DR341" s="22"/>
      <c r="DS341" s="22"/>
      <c r="DT341" s="22"/>
      <c r="DU341" s="22"/>
      <c r="DV341" s="22"/>
      <c r="DW341" s="22"/>
      <c r="DX341" s="22"/>
      <c r="DY341" s="22"/>
      <c r="DZ341" s="22"/>
      <c r="EA341" s="22"/>
      <c r="EB341" s="22"/>
      <c r="EC341" s="26"/>
      <c r="ED341" s="26"/>
      <c r="EE341" s="26"/>
      <c r="EF341" s="27"/>
      <c r="EG341" s="3"/>
    </row>
    <row r="342" spans="2:137" s="19" customFormat="1" ht="11.25" customHeight="1" x14ac:dyDescent="0.2">
      <c r="B342" s="25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6"/>
      <c r="CP342" s="26"/>
      <c r="CQ342" s="26"/>
      <c r="CR342" s="27"/>
      <c r="CS342" s="22"/>
      <c r="CT342" s="22"/>
      <c r="CU342" s="22"/>
      <c r="CV342" s="22"/>
      <c r="CW342" s="22"/>
      <c r="CX342" s="22"/>
      <c r="CY342" s="22"/>
      <c r="CZ342" s="22"/>
      <c r="DA342" s="22"/>
      <c r="DB342" s="22"/>
      <c r="DC342" s="22"/>
      <c r="DD342" s="22"/>
      <c r="DE342" s="22"/>
      <c r="DF342" s="22"/>
      <c r="DG342" s="22"/>
      <c r="DH342" s="22"/>
      <c r="DI342" s="22"/>
      <c r="DJ342" s="22"/>
      <c r="DK342" s="22"/>
      <c r="DL342" s="22"/>
      <c r="DM342" s="22"/>
      <c r="DN342" s="22"/>
      <c r="DO342" s="22"/>
      <c r="DP342" s="22"/>
      <c r="DQ342" s="22"/>
      <c r="DR342" s="22"/>
      <c r="DS342" s="22"/>
      <c r="DT342" s="22"/>
      <c r="DU342" s="22"/>
      <c r="DV342" s="22"/>
      <c r="DW342" s="22"/>
      <c r="DX342" s="22"/>
      <c r="DY342" s="22"/>
      <c r="DZ342" s="22"/>
      <c r="EA342" s="22"/>
      <c r="EB342" s="22"/>
      <c r="EC342" s="26"/>
      <c r="ED342" s="26"/>
      <c r="EE342" s="26"/>
      <c r="EF342" s="27"/>
      <c r="EG342" s="3"/>
    </row>
    <row r="343" spans="2:137" s="19" customFormat="1" ht="11.25" customHeight="1" x14ac:dyDescent="0.2">
      <c r="B343" s="25"/>
      <c r="C343" s="21"/>
      <c r="D343" s="21"/>
      <c r="E343" s="21" t="s">
        <v>36</v>
      </c>
      <c r="F343" s="21"/>
      <c r="G343" s="21" t="s">
        <v>37</v>
      </c>
      <c r="H343" s="21"/>
      <c r="I343" s="21" t="s">
        <v>38</v>
      </c>
      <c r="J343" s="21"/>
      <c r="K343" s="21"/>
      <c r="L343" s="21" t="s">
        <v>51</v>
      </c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6"/>
      <c r="CP343" s="26"/>
      <c r="CQ343" s="26"/>
      <c r="CR343" s="27"/>
      <c r="CS343" s="22"/>
      <c r="CT343" s="22"/>
      <c r="CU343" s="22"/>
      <c r="CV343" s="22"/>
      <c r="CW343" s="22"/>
      <c r="CX343" s="22"/>
      <c r="CY343" s="22"/>
      <c r="CZ343" s="22"/>
      <c r="DA343" s="22"/>
      <c r="DB343" s="22"/>
      <c r="DC343" s="22"/>
      <c r="DD343" s="22"/>
      <c r="DE343" s="22"/>
      <c r="DF343" s="22"/>
      <c r="DG343" s="22"/>
      <c r="DH343" s="22"/>
      <c r="DI343" s="22"/>
      <c r="DJ343" s="22"/>
      <c r="DK343" s="22"/>
      <c r="DL343" s="22"/>
      <c r="DM343" s="22"/>
      <c r="DN343" s="22"/>
      <c r="DO343" s="22"/>
      <c r="DP343" s="22"/>
      <c r="DQ343" s="22"/>
      <c r="DR343" s="22"/>
      <c r="DS343" s="22"/>
      <c r="DT343" s="22"/>
      <c r="DU343" s="22"/>
      <c r="DV343" s="22"/>
      <c r="DW343" s="22"/>
      <c r="DX343" s="22"/>
      <c r="DY343" s="22"/>
      <c r="DZ343" s="22"/>
      <c r="EA343" s="22"/>
      <c r="EB343" s="22"/>
      <c r="EC343" s="26"/>
      <c r="ED343" s="26"/>
      <c r="EE343" s="26"/>
      <c r="EF343" s="27"/>
      <c r="EG343" s="3"/>
    </row>
    <row r="344" spans="2:137" s="19" customFormat="1" ht="11.25" customHeight="1" x14ac:dyDescent="0.2">
      <c r="B344" s="25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6"/>
      <c r="CP344" s="26"/>
      <c r="CQ344" s="26"/>
      <c r="CR344" s="27"/>
      <c r="CS344" s="22"/>
      <c r="CT344" s="22"/>
      <c r="CU344" s="22"/>
      <c r="CV344" s="22"/>
      <c r="CW344" s="22"/>
      <c r="CX344" s="22"/>
      <c r="CY344" s="22"/>
      <c r="CZ344" s="22"/>
      <c r="DA344" s="22"/>
      <c r="DB344" s="22"/>
      <c r="DC344" s="22"/>
      <c r="DD344" s="22"/>
      <c r="DE344" s="22"/>
      <c r="DF344" s="22"/>
      <c r="DG344" s="22"/>
      <c r="DH344" s="22"/>
      <c r="DI344" s="22"/>
      <c r="DJ344" s="22"/>
      <c r="DK344" s="22"/>
      <c r="DL344" s="22"/>
      <c r="DM344" s="22"/>
      <c r="DN344" s="22"/>
      <c r="DO344" s="22"/>
      <c r="DP344" s="22"/>
      <c r="DQ344" s="22"/>
      <c r="DR344" s="22"/>
      <c r="DS344" s="22"/>
      <c r="DT344" s="22"/>
      <c r="DU344" s="22"/>
      <c r="DV344" s="22"/>
      <c r="DW344" s="22"/>
      <c r="DX344" s="22"/>
      <c r="DY344" s="22"/>
      <c r="DZ344" s="22"/>
      <c r="EA344" s="22"/>
      <c r="EB344" s="22"/>
      <c r="EC344" s="26"/>
      <c r="ED344" s="26"/>
      <c r="EE344" s="26"/>
      <c r="EF344" s="27"/>
      <c r="EG344" s="3"/>
    </row>
    <row r="345" spans="2:137" s="19" customFormat="1" ht="11.25" customHeight="1" x14ac:dyDescent="0.2">
      <c r="B345" s="25"/>
      <c r="C345" s="21"/>
      <c r="D345" s="21"/>
      <c r="E345" s="21"/>
      <c r="F345" s="21"/>
      <c r="G345" s="21" t="s">
        <v>47</v>
      </c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 t="s">
        <v>9</v>
      </c>
      <c r="S345" s="21"/>
      <c r="T345" s="21" t="str">
        <f>TEXT(노임단가!L6,"#,##0")</f>
        <v>189,303</v>
      </c>
      <c r="U345" s="21"/>
      <c r="V345" s="21"/>
      <c r="W345" s="21"/>
      <c r="X345" s="21"/>
      <c r="Y345" s="21"/>
      <c r="Z345" s="21"/>
      <c r="AA345" s="21"/>
      <c r="AB345" s="21"/>
      <c r="AC345" s="21"/>
      <c r="AD345" s="21" t="s">
        <v>15</v>
      </c>
      <c r="AE345" s="21"/>
      <c r="AF345" s="21"/>
      <c r="AG345" s="21" t="str">
        <f>TEXT(0.58,"#,##0.#######")</f>
        <v>0.58</v>
      </c>
      <c r="AH345" s="21"/>
      <c r="AI345" s="21"/>
      <c r="AJ345" s="21"/>
      <c r="AK345" s="21" t="s">
        <v>38</v>
      </c>
      <c r="AL345" s="21"/>
      <c r="AM345" s="21"/>
      <c r="AN345" s="21" t="s">
        <v>12</v>
      </c>
      <c r="AO345" s="21"/>
      <c r="AP345" s="21" t="str">
        <f>TEXT(10,"#,##0.#######")</f>
        <v>10.</v>
      </c>
      <c r="AQ345" s="21"/>
      <c r="AR345" s="21" t="s">
        <v>43</v>
      </c>
      <c r="AS345" s="21"/>
      <c r="AT345" s="21"/>
      <c r="AU345" s="21" t="s">
        <v>11</v>
      </c>
      <c r="AV345" s="21"/>
      <c r="AW345" s="21" t="str">
        <f>TEXT(TRUNC(T345*AG345/AP345,1),"#,##0.#######")</f>
        <v>10,979.5</v>
      </c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6"/>
      <c r="CP345" s="26"/>
      <c r="CQ345" s="26"/>
      <c r="CR345" s="27"/>
      <c r="CS345" s="22"/>
      <c r="CT345" s="22"/>
      <c r="CU345" s="22"/>
      <c r="CV345" s="22"/>
      <c r="CW345" s="22"/>
      <c r="CX345" s="22"/>
      <c r="CY345" s="22"/>
      <c r="CZ345" s="22"/>
      <c r="DA345" s="22"/>
      <c r="DB345" s="22"/>
      <c r="DC345" s="22"/>
      <c r="DD345" s="22"/>
      <c r="DE345" s="22"/>
      <c r="DF345" s="22"/>
      <c r="DG345" s="22"/>
      <c r="DH345" s="22"/>
      <c r="DI345" s="22"/>
      <c r="DJ345" s="22"/>
      <c r="DK345" s="22"/>
      <c r="DL345" s="22"/>
      <c r="DM345" s="22"/>
      <c r="DN345" s="22"/>
      <c r="DO345" s="22"/>
      <c r="DP345" s="22"/>
      <c r="DQ345" s="22"/>
      <c r="DR345" s="22"/>
      <c r="DS345" s="22"/>
      <c r="DT345" s="22"/>
      <c r="DU345" s="22"/>
      <c r="DV345" s="22"/>
      <c r="DW345" s="22"/>
      <c r="DX345" s="22"/>
      <c r="DY345" s="22"/>
      <c r="DZ345" s="22"/>
      <c r="EA345" s="22"/>
      <c r="EB345" s="22"/>
      <c r="EC345" s="26"/>
      <c r="ED345" s="26"/>
      <c r="EE345" s="26"/>
      <c r="EF345" s="27"/>
      <c r="EG345" s="3"/>
    </row>
    <row r="346" spans="2:137" s="19" customFormat="1" ht="11.25" customHeight="1" x14ac:dyDescent="0.2">
      <c r="B346" s="25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6"/>
      <c r="CP346" s="26"/>
      <c r="CQ346" s="26"/>
      <c r="CR346" s="27"/>
      <c r="CS346" s="22"/>
      <c r="CT346" s="22"/>
      <c r="CU346" s="22"/>
      <c r="CV346" s="22"/>
      <c r="CW346" s="22"/>
      <c r="CX346" s="22"/>
      <c r="CY346" s="22"/>
      <c r="CZ346" s="22"/>
      <c r="DA346" s="22"/>
      <c r="DB346" s="22"/>
      <c r="DC346" s="22"/>
      <c r="DD346" s="22"/>
      <c r="DE346" s="22"/>
      <c r="DF346" s="22"/>
      <c r="DG346" s="22"/>
      <c r="DH346" s="22"/>
      <c r="DI346" s="22"/>
      <c r="DJ346" s="22"/>
      <c r="DK346" s="22"/>
      <c r="DL346" s="22"/>
      <c r="DM346" s="22"/>
      <c r="DN346" s="22"/>
      <c r="DO346" s="22"/>
      <c r="DP346" s="22"/>
      <c r="DQ346" s="22"/>
      <c r="DR346" s="22"/>
      <c r="DS346" s="22"/>
      <c r="DT346" s="22"/>
      <c r="DU346" s="22"/>
      <c r="DV346" s="22"/>
      <c r="DW346" s="22"/>
      <c r="DX346" s="22"/>
      <c r="DY346" s="22"/>
      <c r="DZ346" s="22"/>
      <c r="EA346" s="22"/>
      <c r="EB346" s="22"/>
      <c r="EC346" s="26"/>
      <c r="ED346" s="26"/>
      <c r="EE346" s="26"/>
      <c r="EF346" s="27"/>
      <c r="EG346" s="3"/>
    </row>
    <row r="347" spans="2:137" s="19" customFormat="1" ht="11.25" customHeight="1" x14ac:dyDescent="0.2">
      <c r="B347" s="25"/>
      <c r="C347" s="21"/>
      <c r="D347" s="21"/>
      <c r="E347" s="21"/>
      <c r="F347" s="21"/>
      <c r="G347" s="21" t="s">
        <v>39</v>
      </c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 t="s">
        <v>9</v>
      </c>
      <c r="S347" s="21"/>
      <c r="T347" s="21"/>
      <c r="U347" s="21" t="str">
        <f>TEXT(노임단가!L5,"#,##0")</f>
        <v>109,819</v>
      </c>
      <c r="V347" s="21"/>
      <c r="W347" s="21"/>
      <c r="X347" s="21"/>
      <c r="Y347" s="21"/>
      <c r="Z347" s="21"/>
      <c r="AA347" s="21"/>
      <c r="AB347" s="21"/>
      <c r="AC347" s="21"/>
      <c r="AD347" s="21"/>
      <c r="AE347" s="21" t="s">
        <v>15</v>
      </c>
      <c r="AF347" s="21"/>
      <c r="AG347" s="21"/>
      <c r="AH347" s="21" t="str">
        <f>TEXT(0.3,"#,##0.#######")</f>
        <v>0.3</v>
      </c>
      <c r="AI347" s="21"/>
      <c r="AJ347" s="21"/>
      <c r="AK347" s="21"/>
      <c r="AL347" s="21" t="s">
        <v>38</v>
      </c>
      <c r="AM347" s="21"/>
      <c r="AN347" s="21"/>
      <c r="AO347" s="21" t="s">
        <v>12</v>
      </c>
      <c r="AP347" s="21"/>
      <c r="AQ347" s="21" t="str">
        <f>TEXT(10,"#,##0.#######")</f>
        <v>10.</v>
      </c>
      <c r="AR347" s="21"/>
      <c r="AS347" s="21" t="s">
        <v>43</v>
      </c>
      <c r="AT347" s="21"/>
      <c r="AU347" s="21"/>
      <c r="AV347" s="21" t="s">
        <v>11</v>
      </c>
      <c r="AW347" s="21"/>
      <c r="AX347" s="21" t="str">
        <f>TEXT(TRUNC(U347*AH347/AQ347,1),"#,##0.#######")</f>
        <v>3,294.5</v>
      </c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6"/>
      <c r="CP347" s="26"/>
      <c r="CQ347" s="26"/>
      <c r="CR347" s="27"/>
      <c r="CS347" s="22"/>
      <c r="CT347" s="22"/>
      <c r="CU347" s="22"/>
      <c r="CV347" s="22"/>
      <c r="CW347" s="22"/>
      <c r="CX347" s="22"/>
      <c r="CY347" s="22"/>
      <c r="CZ347" s="22"/>
      <c r="DA347" s="22"/>
      <c r="DB347" s="22"/>
      <c r="DC347" s="22"/>
      <c r="DD347" s="22"/>
      <c r="DE347" s="22"/>
      <c r="DF347" s="22"/>
      <c r="DG347" s="22"/>
      <c r="DH347" s="22"/>
      <c r="DI347" s="22"/>
      <c r="DJ347" s="22"/>
      <c r="DK347" s="22"/>
      <c r="DL347" s="22"/>
      <c r="DM347" s="22"/>
      <c r="DN347" s="22"/>
      <c r="DO347" s="22"/>
      <c r="DP347" s="22"/>
      <c r="DQ347" s="22"/>
      <c r="DR347" s="22"/>
      <c r="DS347" s="22"/>
      <c r="DT347" s="22"/>
      <c r="DU347" s="22"/>
      <c r="DV347" s="22"/>
      <c r="DW347" s="22"/>
      <c r="DX347" s="22"/>
      <c r="DY347" s="22"/>
      <c r="DZ347" s="22"/>
      <c r="EA347" s="22"/>
      <c r="EB347" s="22"/>
      <c r="EC347" s="26"/>
      <c r="ED347" s="26"/>
      <c r="EE347" s="26"/>
      <c r="EF347" s="27"/>
      <c r="EG347" s="3"/>
    </row>
    <row r="348" spans="2:137" s="19" customFormat="1" ht="11.25" customHeight="1" x14ac:dyDescent="0.2">
      <c r="B348" s="25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6"/>
      <c r="CP348" s="26"/>
      <c r="CQ348" s="26"/>
      <c r="CR348" s="27"/>
      <c r="CS348" s="22"/>
      <c r="CT348" s="22"/>
      <c r="CU348" s="22"/>
      <c r="CV348" s="22"/>
      <c r="CW348" s="22"/>
      <c r="CX348" s="22"/>
      <c r="CY348" s="22"/>
      <c r="CZ348" s="22"/>
      <c r="DA348" s="22"/>
      <c r="DB348" s="22"/>
      <c r="DC348" s="22"/>
      <c r="DD348" s="22"/>
      <c r="DE348" s="22"/>
      <c r="DF348" s="22"/>
      <c r="DG348" s="22"/>
      <c r="DH348" s="22"/>
      <c r="DI348" s="22"/>
      <c r="DJ348" s="22"/>
      <c r="DK348" s="22"/>
      <c r="DL348" s="22"/>
      <c r="DM348" s="22"/>
      <c r="DN348" s="22"/>
      <c r="DO348" s="22"/>
      <c r="DP348" s="22"/>
      <c r="DQ348" s="22"/>
      <c r="DR348" s="22"/>
      <c r="DS348" s="22"/>
      <c r="DT348" s="22"/>
      <c r="DU348" s="22"/>
      <c r="DV348" s="22"/>
      <c r="DW348" s="22"/>
      <c r="DX348" s="22"/>
      <c r="DY348" s="22"/>
      <c r="DZ348" s="22"/>
      <c r="EA348" s="22"/>
      <c r="EB348" s="22"/>
      <c r="EC348" s="26"/>
      <c r="ED348" s="26"/>
      <c r="EE348" s="26"/>
      <c r="EF348" s="27"/>
      <c r="EG348" s="3"/>
    </row>
    <row r="349" spans="2:137" s="19" customFormat="1" ht="11.25" customHeight="1" x14ac:dyDescent="0.2">
      <c r="B349" s="25"/>
      <c r="C349" s="21"/>
      <c r="D349" s="21"/>
      <c r="E349" s="21"/>
      <c r="F349" s="21"/>
      <c r="G349" s="21" t="s">
        <v>40</v>
      </c>
      <c r="H349" s="21"/>
      <c r="I349" s="21"/>
      <c r="J349" s="21"/>
      <c r="K349" s="21"/>
      <c r="L349" s="21"/>
      <c r="M349" s="21"/>
      <c r="N349" s="21"/>
      <c r="O349" s="21"/>
      <c r="P349" s="21" t="s">
        <v>9</v>
      </c>
      <c r="Q349" s="21"/>
      <c r="R349" s="21" t="str">
        <f>TEXT(TRUNC(AW345+AX347,1),"#,##0.#######")</f>
        <v>14,274.</v>
      </c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6"/>
      <c r="CP349" s="26"/>
      <c r="CQ349" s="26" t="str">
        <f>R349</f>
        <v>14,274.</v>
      </c>
      <c r="CR349" s="27"/>
      <c r="CS349" s="22"/>
      <c r="CT349" s="22"/>
      <c r="CU349" s="22"/>
      <c r="CV349" s="22"/>
      <c r="CW349" s="22"/>
      <c r="CX349" s="22"/>
      <c r="CY349" s="22"/>
      <c r="CZ349" s="22"/>
      <c r="DA349" s="22"/>
      <c r="DB349" s="22"/>
      <c r="DC349" s="22"/>
      <c r="DD349" s="22"/>
      <c r="DE349" s="22"/>
      <c r="DF349" s="22"/>
      <c r="DG349" s="22"/>
      <c r="DH349" s="22"/>
      <c r="DI349" s="22"/>
      <c r="DJ349" s="22"/>
      <c r="DK349" s="22"/>
      <c r="DL349" s="22"/>
      <c r="DM349" s="22"/>
      <c r="DN349" s="22"/>
      <c r="DO349" s="22"/>
      <c r="DP349" s="22"/>
      <c r="DQ349" s="22"/>
      <c r="DR349" s="22"/>
      <c r="DS349" s="22"/>
      <c r="DT349" s="22"/>
      <c r="DU349" s="22"/>
      <c r="DV349" s="22"/>
      <c r="DW349" s="22"/>
      <c r="DX349" s="22"/>
      <c r="DY349" s="22"/>
      <c r="DZ349" s="22"/>
      <c r="EA349" s="22"/>
      <c r="EB349" s="22"/>
      <c r="EC349" s="26"/>
      <c r="ED349" s="26"/>
      <c r="EE349" s="26" t="str">
        <f>R349</f>
        <v>14,274.</v>
      </c>
      <c r="EF349" s="27"/>
      <c r="EG349" s="3"/>
    </row>
    <row r="350" spans="2:137" s="19" customFormat="1" ht="11.25" customHeight="1" x14ac:dyDescent="0.2">
      <c r="B350" s="25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6"/>
      <c r="CP350" s="26"/>
      <c r="CQ350" s="26"/>
      <c r="CR350" s="27"/>
      <c r="CS350" s="22"/>
      <c r="CT350" s="22"/>
      <c r="CU350" s="22"/>
      <c r="CV350" s="22"/>
      <c r="CW350" s="22"/>
      <c r="CX350" s="22"/>
      <c r="CY350" s="22"/>
      <c r="CZ350" s="22"/>
      <c r="DA350" s="22"/>
      <c r="DB350" s="22"/>
      <c r="DC350" s="22"/>
      <c r="DD350" s="22"/>
      <c r="DE350" s="22"/>
      <c r="DF350" s="22"/>
      <c r="DG350" s="22"/>
      <c r="DH350" s="22"/>
      <c r="DI350" s="22"/>
      <c r="DJ350" s="22"/>
      <c r="DK350" s="22"/>
      <c r="DL350" s="22"/>
      <c r="DM350" s="22"/>
      <c r="DN350" s="22"/>
      <c r="DO350" s="22"/>
      <c r="DP350" s="22"/>
      <c r="DQ350" s="22"/>
      <c r="DR350" s="22"/>
      <c r="DS350" s="22"/>
      <c r="DT350" s="22"/>
      <c r="DU350" s="22"/>
      <c r="DV350" s="22"/>
      <c r="DW350" s="22"/>
      <c r="DX350" s="22"/>
      <c r="DY350" s="22"/>
      <c r="DZ350" s="22"/>
      <c r="EA350" s="22"/>
      <c r="EB350" s="22"/>
      <c r="EC350" s="26"/>
      <c r="ED350" s="26"/>
      <c r="EE350" s="26"/>
      <c r="EF350" s="27"/>
      <c r="EG350" s="3"/>
    </row>
    <row r="351" spans="2:137" s="19" customFormat="1" ht="11.25" customHeight="1" x14ac:dyDescent="0.2">
      <c r="B351" s="25"/>
      <c r="C351" s="21"/>
      <c r="D351" s="21"/>
      <c r="E351" s="21" t="s">
        <v>41</v>
      </c>
      <c r="F351" s="21"/>
      <c r="G351" s="21" t="s">
        <v>37</v>
      </c>
      <c r="H351" s="21"/>
      <c r="I351" s="21" t="s">
        <v>7</v>
      </c>
      <c r="J351" s="21"/>
      <c r="K351" s="21"/>
      <c r="L351" s="21" t="s">
        <v>8</v>
      </c>
      <c r="M351" s="21"/>
      <c r="N351" s="21"/>
      <c r="O351" s="21" t="s">
        <v>9</v>
      </c>
      <c r="P351" s="21"/>
      <c r="Q351" s="21" t="s">
        <v>10</v>
      </c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 t="s">
        <v>54</v>
      </c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6"/>
      <c r="CP351" s="26"/>
      <c r="CQ351" s="26"/>
      <c r="CR351" s="27"/>
      <c r="CS351" s="22"/>
      <c r="CT351" s="22"/>
      <c r="CU351" s="22"/>
      <c r="CV351" s="22"/>
      <c r="CW351" s="22"/>
      <c r="CX351" s="22"/>
      <c r="CY351" s="22"/>
      <c r="CZ351" s="22"/>
      <c r="DA351" s="22"/>
      <c r="DB351" s="22"/>
      <c r="DC351" s="22"/>
      <c r="DD351" s="22"/>
      <c r="DE351" s="22"/>
      <c r="DF351" s="22"/>
      <c r="DG351" s="22"/>
      <c r="DH351" s="22"/>
      <c r="DI351" s="22"/>
      <c r="DJ351" s="22"/>
      <c r="DK351" s="22"/>
      <c r="DL351" s="22"/>
      <c r="DM351" s="22"/>
      <c r="DN351" s="22"/>
      <c r="DO351" s="22"/>
      <c r="DP351" s="22"/>
      <c r="DQ351" s="22"/>
      <c r="DR351" s="22"/>
      <c r="DS351" s="22"/>
      <c r="DT351" s="22"/>
      <c r="DU351" s="22"/>
      <c r="DV351" s="22"/>
      <c r="DW351" s="22"/>
      <c r="DX351" s="22"/>
      <c r="DY351" s="22"/>
      <c r="DZ351" s="22"/>
      <c r="EA351" s="22"/>
      <c r="EB351" s="22"/>
      <c r="EC351" s="26"/>
      <c r="ED351" s="26"/>
      <c r="EE351" s="26"/>
      <c r="EF351" s="27"/>
      <c r="EG351" s="3"/>
    </row>
    <row r="352" spans="2:137" s="19" customFormat="1" ht="11.25" customHeight="1" x14ac:dyDescent="0.2">
      <c r="B352" s="25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6"/>
      <c r="CP352" s="26"/>
      <c r="CQ352" s="26"/>
      <c r="CR352" s="27"/>
      <c r="CS352" s="22"/>
      <c r="CT352" s="22"/>
      <c r="CU352" s="22"/>
      <c r="CV352" s="22"/>
      <c r="CW352" s="22"/>
      <c r="CX352" s="22"/>
      <c r="CY352" s="22"/>
      <c r="CZ352" s="22"/>
      <c r="DA352" s="22"/>
      <c r="DB352" s="22"/>
      <c r="DC352" s="22"/>
      <c r="DD352" s="22"/>
      <c r="DE352" s="22"/>
      <c r="DF352" s="22"/>
      <c r="DG352" s="22"/>
      <c r="DH352" s="22"/>
      <c r="DI352" s="22"/>
      <c r="DJ352" s="22"/>
      <c r="DK352" s="22"/>
      <c r="DL352" s="22"/>
      <c r="DM352" s="22"/>
      <c r="DN352" s="22"/>
      <c r="DO352" s="22"/>
      <c r="DP352" s="22"/>
      <c r="DQ352" s="22"/>
      <c r="DR352" s="22"/>
      <c r="DS352" s="22"/>
      <c r="DT352" s="22"/>
      <c r="DU352" s="22"/>
      <c r="DV352" s="22"/>
      <c r="DW352" s="22"/>
      <c r="DX352" s="22"/>
      <c r="DY352" s="22"/>
      <c r="DZ352" s="22"/>
      <c r="EA352" s="22"/>
      <c r="EB352" s="22"/>
      <c r="EC352" s="26"/>
      <c r="ED352" s="26"/>
      <c r="EE352" s="26"/>
      <c r="EF352" s="27"/>
      <c r="EG352" s="3"/>
    </row>
    <row r="353" spans="2:137" s="19" customFormat="1" ht="11.25" customHeight="1" x14ac:dyDescent="0.2">
      <c r="B353" s="25"/>
      <c r="C353" s="21"/>
      <c r="D353" s="21"/>
      <c r="E353" s="21"/>
      <c r="F353" s="21"/>
      <c r="G353" s="21" t="s">
        <v>16</v>
      </c>
      <c r="H353" s="21"/>
      <c r="I353" s="21" t="s">
        <v>11</v>
      </c>
      <c r="J353" s="21"/>
      <c r="K353" s="21" t="str">
        <f>TEXT(1.54,"#,##0.#######")</f>
        <v>1.54</v>
      </c>
      <c r="L353" s="21"/>
      <c r="M353" s="21"/>
      <c r="N353" s="21"/>
      <c r="O353" s="21" t="s">
        <v>18</v>
      </c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6"/>
      <c r="CP353" s="26"/>
      <c r="CQ353" s="26"/>
      <c r="CR353" s="27"/>
      <c r="CS353" s="22"/>
      <c r="CT353" s="22"/>
      <c r="CU353" s="22"/>
      <c r="CV353" s="22"/>
      <c r="CW353" s="22"/>
      <c r="CX353" s="22"/>
      <c r="CY353" s="22"/>
      <c r="CZ353" s="22"/>
      <c r="DA353" s="22"/>
      <c r="DB353" s="22"/>
      <c r="DC353" s="22"/>
      <c r="DD353" s="22"/>
      <c r="DE353" s="22"/>
      <c r="DF353" s="22"/>
      <c r="DG353" s="22"/>
      <c r="DH353" s="22"/>
      <c r="DI353" s="22"/>
      <c r="DJ353" s="22"/>
      <c r="DK353" s="22"/>
      <c r="DL353" s="22"/>
      <c r="DM353" s="22"/>
      <c r="DN353" s="22"/>
      <c r="DO353" s="22"/>
      <c r="DP353" s="22"/>
      <c r="DQ353" s="22"/>
      <c r="DR353" s="22"/>
      <c r="DS353" s="22"/>
      <c r="DT353" s="22"/>
      <c r="DU353" s="22"/>
      <c r="DV353" s="22"/>
      <c r="DW353" s="22"/>
      <c r="DX353" s="22"/>
      <c r="DY353" s="22"/>
      <c r="DZ353" s="22"/>
      <c r="EA353" s="22"/>
      <c r="EB353" s="22"/>
      <c r="EC353" s="26"/>
      <c r="ED353" s="26"/>
      <c r="EE353" s="26"/>
      <c r="EF353" s="27"/>
      <c r="EG353" s="3"/>
    </row>
    <row r="354" spans="2:137" s="19" customFormat="1" ht="11.25" customHeight="1" x14ac:dyDescent="0.2">
      <c r="B354" s="25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6"/>
      <c r="CP354" s="26"/>
      <c r="CQ354" s="26"/>
      <c r="CR354" s="27"/>
      <c r="CS354" s="22"/>
      <c r="CT354" s="22"/>
      <c r="CU354" s="22"/>
      <c r="CV354" s="22"/>
      <c r="CW354" s="22"/>
      <c r="CX354" s="22"/>
      <c r="CY354" s="22"/>
      <c r="CZ354" s="22"/>
      <c r="DA354" s="22"/>
      <c r="DB354" s="22"/>
      <c r="DC354" s="22"/>
      <c r="DD354" s="22"/>
      <c r="DE354" s="22"/>
      <c r="DF354" s="22"/>
      <c r="DG354" s="22"/>
      <c r="DH354" s="22"/>
      <c r="DI354" s="22"/>
      <c r="DJ354" s="22"/>
      <c r="DK354" s="22"/>
      <c r="DL354" s="22"/>
      <c r="DM354" s="22"/>
      <c r="DN354" s="22"/>
      <c r="DO354" s="22"/>
      <c r="DP354" s="22"/>
      <c r="DQ354" s="22"/>
      <c r="DR354" s="22"/>
      <c r="DS354" s="22"/>
      <c r="DT354" s="22"/>
      <c r="DU354" s="22"/>
      <c r="DV354" s="22"/>
      <c r="DW354" s="22"/>
      <c r="DX354" s="22"/>
      <c r="DY354" s="22"/>
      <c r="DZ354" s="22"/>
      <c r="EA354" s="22"/>
      <c r="EB354" s="22"/>
      <c r="EC354" s="26"/>
      <c r="ED354" s="26"/>
      <c r="EE354" s="26"/>
      <c r="EF354" s="27"/>
      <c r="EG354" s="3"/>
    </row>
    <row r="355" spans="2:137" s="19" customFormat="1" ht="11.25" customHeight="1" x14ac:dyDescent="0.2">
      <c r="B355" s="25"/>
      <c r="C355" s="21"/>
      <c r="D355" s="21"/>
      <c r="E355" s="21"/>
      <c r="F355" s="21"/>
      <c r="G355" s="21" t="s">
        <v>3</v>
      </c>
      <c r="H355" s="21"/>
      <c r="I355" s="21"/>
      <c r="J355" s="21"/>
      <c r="K355" s="21"/>
      <c r="L355" s="21"/>
      <c r="M355" s="21"/>
      <c r="N355" s="21" t="s">
        <v>9</v>
      </c>
      <c r="O355" s="21"/>
      <c r="P355" s="21" t="str">
        <f>TEXT(기계경비총괄표!H4,"#,##0")</f>
        <v>33,754</v>
      </c>
      <c r="Q355" s="21"/>
      <c r="R355" s="21"/>
      <c r="S355" s="21"/>
      <c r="T355" s="21"/>
      <c r="U355" s="21"/>
      <c r="V355" s="21"/>
      <c r="W355" s="21"/>
      <c r="X355" s="21"/>
      <c r="Y355" s="21" t="s">
        <v>15</v>
      </c>
      <c r="Z355" s="21"/>
      <c r="AA355" s="21"/>
      <c r="AB355" s="21" t="str">
        <f>TEXT(K353,"#,##0.#######")</f>
        <v>1.54</v>
      </c>
      <c r="AC355" s="21"/>
      <c r="AD355" s="21"/>
      <c r="AE355" s="21"/>
      <c r="AF355" s="21"/>
      <c r="AG355" s="21"/>
      <c r="AH355" s="21"/>
      <c r="AI355" s="21" t="s">
        <v>12</v>
      </c>
      <c r="AJ355" s="21"/>
      <c r="AK355" s="21" t="str">
        <f>TEXT(10,"#,##0.#######")</f>
        <v>10.</v>
      </c>
      <c r="AL355" s="21"/>
      <c r="AM355" s="21" t="s">
        <v>43</v>
      </c>
      <c r="AN355" s="21"/>
      <c r="AO355" s="21"/>
      <c r="AP355" s="21" t="s">
        <v>11</v>
      </c>
      <c r="AQ355" s="21"/>
      <c r="AR355" s="21" t="str">
        <f>TEXT(TRUNC(P355*K353/AK355,1),"#,##0.#")</f>
        <v>5,198.1</v>
      </c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6"/>
      <c r="CP355" s="26"/>
      <c r="CQ355" s="26"/>
      <c r="CR355" s="27"/>
      <c r="CS355" s="22"/>
      <c r="CT355" s="22"/>
      <c r="CU355" s="22"/>
      <c r="CV355" s="22"/>
      <c r="CW355" s="22"/>
      <c r="CX355" s="22"/>
      <c r="CY355" s="22"/>
      <c r="CZ355" s="22"/>
      <c r="DA355" s="22"/>
      <c r="DB355" s="22"/>
      <c r="DC355" s="22"/>
      <c r="DD355" s="22"/>
      <c r="DE355" s="22"/>
      <c r="DF355" s="22"/>
      <c r="DG355" s="22"/>
      <c r="DH355" s="22"/>
      <c r="DI355" s="22"/>
      <c r="DJ355" s="22"/>
      <c r="DK355" s="22"/>
      <c r="DL355" s="22"/>
      <c r="DM355" s="22"/>
      <c r="DN355" s="22"/>
      <c r="DO355" s="22"/>
      <c r="DP355" s="22"/>
      <c r="DQ355" s="22"/>
      <c r="DR355" s="22"/>
      <c r="DS355" s="22"/>
      <c r="DT355" s="22"/>
      <c r="DU355" s="22"/>
      <c r="DV355" s="22"/>
      <c r="DW355" s="22"/>
      <c r="DX355" s="22"/>
      <c r="DY355" s="22"/>
      <c r="DZ355" s="22"/>
      <c r="EA355" s="22"/>
      <c r="EB355" s="22"/>
      <c r="EC355" s="26"/>
      <c r="ED355" s="26"/>
      <c r="EE355" s="26"/>
      <c r="EF355" s="27"/>
      <c r="EG355" s="3"/>
    </row>
    <row r="356" spans="2:137" s="19" customFormat="1" ht="11.25" customHeight="1" x14ac:dyDescent="0.2">
      <c r="B356" s="25"/>
      <c r="C356" s="21"/>
      <c r="D356" s="21"/>
      <c r="E356" s="21"/>
      <c r="F356" s="21"/>
      <c r="G356" s="21" t="s">
        <v>4</v>
      </c>
      <c r="H356" s="21"/>
      <c r="I356" s="21"/>
      <c r="J356" s="21"/>
      <c r="K356" s="21"/>
      <c r="L356" s="21"/>
      <c r="M356" s="21"/>
      <c r="N356" s="21" t="s">
        <v>9</v>
      </c>
      <c r="O356" s="21"/>
      <c r="P356" s="21"/>
      <c r="Q356" s="21" t="str">
        <f>TEXT(기계경비총괄표!G4,"#,##0")</f>
        <v>7,774</v>
      </c>
      <c r="R356" s="21"/>
      <c r="S356" s="21"/>
      <c r="T356" s="21"/>
      <c r="U356" s="21"/>
      <c r="V356" s="21"/>
      <c r="W356" s="21"/>
      <c r="X356" s="21"/>
      <c r="Y356" s="21" t="s">
        <v>15</v>
      </c>
      <c r="Z356" s="21"/>
      <c r="AA356" s="21"/>
      <c r="AB356" s="21" t="str">
        <f>TEXT(K353,"#,##0.#######")</f>
        <v>1.54</v>
      </c>
      <c r="AC356" s="21"/>
      <c r="AD356" s="21"/>
      <c r="AE356" s="21"/>
      <c r="AF356" s="21"/>
      <c r="AG356" s="21"/>
      <c r="AH356" s="21"/>
      <c r="AI356" s="21" t="s">
        <v>12</v>
      </c>
      <c r="AJ356" s="21"/>
      <c r="AK356" s="21" t="str">
        <f>TEXT(10,"#,##0.#######")</f>
        <v>10.</v>
      </c>
      <c r="AL356" s="21"/>
      <c r="AM356" s="21" t="s">
        <v>43</v>
      </c>
      <c r="AN356" s="21"/>
      <c r="AO356" s="21"/>
      <c r="AP356" s="21" t="s">
        <v>11</v>
      </c>
      <c r="AQ356" s="21"/>
      <c r="AR356" s="21" t="str">
        <f>TEXT(TRUNC(Q356*K353/AK356,1),"#,##0.#")</f>
        <v>1,197.1</v>
      </c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6"/>
      <c r="CP356" s="26"/>
      <c r="CQ356" s="26"/>
      <c r="CR356" s="27"/>
      <c r="CS356" s="22"/>
      <c r="CT356" s="22"/>
      <c r="CU356" s="22"/>
      <c r="CV356" s="22"/>
      <c r="CW356" s="22"/>
      <c r="CX356" s="22"/>
      <c r="CY356" s="22"/>
      <c r="CZ356" s="22"/>
      <c r="DA356" s="22"/>
      <c r="DB356" s="22"/>
      <c r="DC356" s="22"/>
      <c r="DD356" s="22"/>
      <c r="DE356" s="22"/>
      <c r="DF356" s="22"/>
      <c r="DG356" s="22"/>
      <c r="DH356" s="22"/>
      <c r="DI356" s="22"/>
      <c r="DJ356" s="22"/>
      <c r="DK356" s="22"/>
      <c r="DL356" s="22"/>
      <c r="DM356" s="22"/>
      <c r="DN356" s="22"/>
      <c r="DO356" s="22"/>
      <c r="DP356" s="22"/>
      <c r="DQ356" s="22"/>
      <c r="DR356" s="22"/>
      <c r="DS356" s="22"/>
      <c r="DT356" s="22"/>
      <c r="DU356" s="22"/>
      <c r="DV356" s="22"/>
      <c r="DW356" s="22"/>
      <c r="DX356" s="22"/>
      <c r="DY356" s="22"/>
      <c r="DZ356" s="22"/>
      <c r="EA356" s="22"/>
      <c r="EB356" s="22"/>
      <c r="EC356" s="26"/>
      <c r="ED356" s="26"/>
      <c r="EE356" s="26"/>
      <c r="EF356" s="27"/>
      <c r="EG356" s="3"/>
    </row>
    <row r="357" spans="2:137" s="19" customFormat="1" ht="11.25" customHeight="1" x14ac:dyDescent="0.2">
      <c r="B357" s="25"/>
      <c r="C357" s="21"/>
      <c r="D357" s="21"/>
      <c r="E357" s="21"/>
      <c r="F357" s="21"/>
      <c r="G357" s="21" t="s">
        <v>19</v>
      </c>
      <c r="H357" s="21"/>
      <c r="I357" s="21"/>
      <c r="J357" s="21"/>
      <c r="K357" s="21" t="s">
        <v>20</v>
      </c>
      <c r="L357" s="21"/>
      <c r="M357" s="21"/>
      <c r="N357" s="21" t="s">
        <v>9</v>
      </c>
      <c r="O357" s="21"/>
      <c r="P357" s="21" t="str">
        <f>TEXT(기계경비총괄표!I4,"#,##0")</f>
        <v>11,948</v>
      </c>
      <c r="Q357" s="21"/>
      <c r="R357" s="21"/>
      <c r="S357" s="21"/>
      <c r="T357" s="21"/>
      <c r="U357" s="21"/>
      <c r="V357" s="21"/>
      <c r="W357" s="21"/>
      <c r="X357" s="21"/>
      <c r="Y357" s="21" t="s">
        <v>15</v>
      </c>
      <c r="Z357" s="21"/>
      <c r="AA357" s="21"/>
      <c r="AB357" s="21" t="str">
        <f>TEXT(K353,"#,##0.#######")</f>
        <v>1.54</v>
      </c>
      <c r="AC357" s="21"/>
      <c r="AD357" s="21"/>
      <c r="AE357" s="21"/>
      <c r="AF357" s="21"/>
      <c r="AG357" s="21"/>
      <c r="AH357" s="21"/>
      <c r="AI357" s="21" t="s">
        <v>12</v>
      </c>
      <c r="AJ357" s="21"/>
      <c r="AK357" s="21" t="str">
        <f>TEXT(10,"#,##0.#######")</f>
        <v>10.</v>
      </c>
      <c r="AL357" s="21"/>
      <c r="AM357" s="21" t="s">
        <v>43</v>
      </c>
      <c r="AN357" s="21"/>
      <c r="AO357" s="21"/>
      <c r="AP357" s="21" t="s">
        <v>11</v>
      </c>
      <c r="AQ357" s="21"/>
      <c r="AR357" s="21" t="str">
        <f>TEXT(TRUNC(P357*K353/AK357,1),"#,##0.#")</f>
        <v>1,839.9</v>
      </c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6"/>
      <c r="CP357" s="26"/>
      <c r="CQ357" s="26"/>
      <c r="CR357" s="27"/>
      <c r="CS357" s="22"/>
      <c r="CT357" s="22"/>
      <c r="CU357" s="22"/>
      <c r="CV357" s="22"/>
      <c r="CW357" s="22"/>
      <c r="CX357" s="22"/>
      <c r="CY357" s="22"/>
      <c r="CZ357" s="22"/>
      <c r="DA357" s="22"/>
      <c r="DB357" s="22"/>
      <c r="DC357" s="22"/>
      <c r="DD357" s="22"/>
      <c r="DE357" s="22"/>
      <c r="DF357" s="22"/>
      <c r="DG357" s="22"/>
      <c r="DH357" s="22"/>
      <c r="DI357" s="22"/>
      <c r="DJ357" s="22"/>
      <c r="DK357" s="22"/>
      <c r="DL357" s="22"/>
      <c r="DM357" s="22"/>
      <c r="DN357" s="22"/>
      <c r="DO357" s="22"/>
      <c r="DP357" s="22"/>
      <c r="DQ357" s="22"/>
      <c r="DR357" s="22"/>
      <c r="DS357" s="22"/>
      <c r="DT357" s="22"/>
      <c r="DU357" s="22"/>
      <c r="DV357" s="22"/>
      <c r="DW357" s="22"/>
      <c r="DX357" s="22"/>
      <c r="DY357" s="22"/>
      <c r="DZ357" s="22"/>
      <c r="EA357" s="22"/>
      <c r="EB357" s="22"/>
      <c r="EC357" s="26"/>
      <c r="ED357" s="26"/>
      <c r="EE357" s="26"/>
      <c r="EF357" s="27"/>
      <c r="EG357" s="3"/>
    </row>
    <row r="358" spans="2:137" s="19" customFormat="1" ht="11.25" customHeight="1" x14ac:dyDescent="0.2">
      <c r="B358" s="25"/>
      <c r="C358" s="21"/>
      <c r="D358" s="21"/>
      <c r="E358" s="21"/>
      <c r="F358" s="21"/>
      <c r="G358" s="21" t="s">
        <v>21</v>
      </c>
      <c r="H358" s="21"/>
      <c r="I358" s="21"/>
      <c r="J358" s="21"/>
      <c r="K358" s="21" t="s">
        <v>8</v>
      </c>
      <c r="L358" s="21"/>
      <c r="M358" s="21"/>
      <c r="N358" s="21" t="s">
        <v>9</v>
      </c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 t="str">
        <f>TEXT(AR355+AR356+AR357,"#,##0.#######")</f>
        <v>8,235.1</v>
      </c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6">
        <f>CQ358+CP358+CR358</f>
        <v>8235.1</v>
      </c>
      <c r="CP358" s="26" t="str">
        <f>TEXT(AR356,"#,###.0")</f>
        <v>1,197.1</v>
      </c>
      <c r="CQ358" s="26" t="str">
        <f>TEXT(AR355,"#,###.0")</f>
        <v>5,198.1</v>
      </c>
      <c r="CR358" s="27" t="str">
        <f>TEXT(AR357,"#,###.0")</f>
        <v>1,839.9</v>
      </c>
      <c r="CS358" s="22"/>
      <c r="CT358" s="22"/>
      <c r="CU358" s="22"/>
      <c r="CV358" s="22"/>
      <c r="CW358" s="22"/>
      <c r="CX358" s="22"/>
      <c r="CY358" s="22"/>
      <c r="CZ358" s="22"/>
      <c r="DA358" s="22"/>
      <c r="DB358" s="22"/>
      <c r="DC358" s="22"/>
      <c r="DD358" s="22"/>
      <c r="DE358" s="22"/>
      <c r="DF358" s="22"/>
      <c r="DG358" s="22"/>
      <c r="DH358" s="22"/>
      <c r="DI358" s="22"/>
      <c r="DJ358" s="22"/>
      <c r="DK358" s="22"/>
      <c r="DL358" s="22"/>
      <c r="DM358" s="22"/>
      <c r="DN358" s="22"/>
      <c r="DO358" s="22"/>
      <c r="DP358" s="22"/>
      <c r="DQ358" s="22"/>
      <c r="DR358" s="22"/>
      <c r="DS358" s="22"/>
      <c r="DT358" s="22"/>
      <c r="DU358" s="22"/>
      <c r="DV358" s="22"/>
      <c r="DW358" s="22"/>
      <c r="DX358" s="22"/>
      <c r="DY358" s="22"/>
      <c r="DZ358" s="22"/>
      <c r="EA358" s="22"/>
      <c r="EB358" s="22"/>
      <c r="EC358" s="26">
        <f>EE358+ED358+EF358</f>
        <v>8235.1</v>
      </c>
      <c r="ED358" s="26" t="str">
        <f>TEXT(AR356,"#,###.0")</f>
        <v>1,197.1</v>
      </c>
      <c r="EE358" s="26" t="str">
        <f>TEXT(AR355,"#,###.0")</f>
        <v>5,198.1</v>
      </c>
      <c r="EF358" s="27" t="str">
        <f>TEXT(AR357,"#,###.0")</f>
        <v>1,839.9</v>
      </c>
      <c r="EG358" s="3"/>
    </row>
    <row r="359" spans="2:137" s="19" customFormat="1" ht="11.25" customHeight="1" x14ac:dyDescent="0.2">
      <c r="B359" s="25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6"/>
      <c r="CP359" s="26"/>
      <c r="CQ359" s="26"/>
      <c r="CR359" s="27"/>
      <c r="CS359" s="22"/>
      <c r="CT359" s="22"/>
      <c r="CU359" s="22"/>
      <c r="CV359" s="22"/>
      <c r="CW359" s="22"/>
      <c r="CX359" s="22"/>
      <c r="CY359" s="22"/>
      <c r="CZ359" s="22"/>
      <c r="DA359" s="22"/>
      <c r="DB359" s="22"/>
      <c r="DC359" s="22"/>
      <c r="DD359" s="22"/>
      <c r="DE359" s="22"/>
      <c r="DF359" s="22"/>
      <c r="DG359" s="22"/>
      <c r="DH359" s="22"/>
      <c r="DI359" s="22"/>
      <c r="DJ359" s="22"/>
      <c r="DK359" s="22"/>
      <c r="DL359" s="22"/>
      <c r="DM359" s="22"/>
      <c r="DN359" s="22"/>
      <c r="DO359" s="22"/>
      <c r="DP359" s="22"/>
      <c r="DQ359" s="22"/>
      <c r="DR359" s="22"/>
      <c r="DS359" s="22"/>
      <c r="DT359" s="22"/>
      <c r="DU359" s="22"/>
      <c r="DV359" s="22"/>
      <c r="DW359" s="22"/>
      <c r="DX359" s="22"/>
      <c r="DY359" s="22"/>
      <c r="DZ359" s="22"/>
      <c r="EA359" s="22"/>
      <c r="EB359" s="22"/>
      <c r="EC359" s="26"/>
      <c r="ED359" s="26"/>
      <c r="EE359" s="26"/>
      <c r="EF359" s="27"/>
      <c r="EG359" s="3"/>
    </row>
    <row r="360" spans="2:137" s="19" customFormat="1" ht="11.25" customHeight="1" x14ac:dyDescent="0.2">
      <c r="B360" s="25"/>
      <c r="C360" s="21"/>
      <c r="D360" s="21"/>
      <c r="E360" s="21" t="s">
        <v>35</v>
      </c>
      <c r="F360" s="21"/>
      <c r="G360" s="21" t="s">
        <v>37</v>
      </c>
      <c r="H360" s="21"/>
      <c r="I360" s="21" t="s">
        <v>21</v>
      </c>
      <c r="J360" s="21"/>
      <c r="K360" s="21"/>
      <c r="L360" s="21"/>
      <c r="M360" s="21" t="s">
        <v>8</v>
      </c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6"/>
      <c r="CP360" s="26"/>
      <c r="CQ360" s="26"/>
      <c r="CR360" s="27"/>
      <c r="CS360" s="22"/>
      <c r="CT360" s="22"/>
      <c r="CU360" s="22"/>
      <c r="CV360" s="22"/>
      <c r="CW360" s="22"/>
      <c r="CX360" s="22"/>
      <c r="CY360" s="22"/>
      <c r="CZ360" s="22"/>
      <c r="DA360" s="22"/>
      <c r="DB360" s="22"/>
      <c r="DC360" s="22"/>
      <c r="DD360" s="22"/>
      <c r="DE360" s="22"/>
      <c r="DF360" s="22"/>
      <c r="DG360" s="22"/>
      <c r="DH360" s="22"/>
      <c r="DI360" s="22"/>
      <c r="DJ360" s="22"/>
      <c r="DK360" s="22"/>
      <c r="DL360" s="22"/>
      <c r="DM360" s="22"/>
      <c r="DN360" s="22"/>
      <c r="DO360" s="22"/>
      <c r="DP360" s="22"/>
      <c r="DQ360" s="22"/>
      <c r="DR360" s="22"/>
      <c r="DS360" s="22"/>
      <c r="DT360" s="22"/>
      <c r="DU360" s="22"/>
      <c r="DV360" s="22"/>
      <c r="DW360" s="22"/>
      <c r="DX360" s="22"/>
      <c r="DY360" s="22"/>
      <c r="DZ360" s="22"/>
      <c r="EA360" s="22"/>
      <c r="EB360" s="22"/>
      <c r="EC360" s="26"/>
      <c r="ED360" s="26"/>
      <c r="EE360" s="26"/>
      <c r="EF360" s="27"/>
      <c r="EG360" s="3"/>
    </row>
    <row r="361" spans="2:137" s="19" customFormat="1" ht="11.25" customHeight="1" x14ac:dyDescent="0.2">
      <c r="B361" s="25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6"/>
      <c r="CP361" s="26"/>
      <c r="CQ361" s="26"/>
      <c r="CR361" s="27"/>
      <c r="CS361" s="22"/>
      <c r="CT361" s="22"/>
      <c r="CU361" s="22"/>
      <c r="CV361" s="22"/>
      <c r="CW361" s="22"/>
      <c r="CX361" s="22"/>
      <c r="CY361" s="22"/>
      <c r="CZ361" s="22"/>
      <c r="DA361" s="22"/>
      <c r="DB361" s="22"/>
      <c r="DC361" s="22"/>
      <c r="DD361" s="22"/>
      <c r="DE361" s="22"/>
      <c r="DF361" s="22"/>
      <c r="DG361" s="22"/>
      <c r="DH361" s="22"/>
      <c r="DI361" s="22"/>
      <c r="DJ361" s="22"/>
      <c r="DK361" s="22"/>
      <c r="DL361" s="22"/>
      <c r="DM361" s="22"/>
      <c r="DN361" s="22"/>
      <c r="DO361" s="22"/>
      <c r="DP361" s="22"/>
      <c r="DQ361" s="22"/>
      <c r="DR361" s="22"/>
      <c r="DS361" s="22"/>
      <c r="DT361" s="22"/>
      <c r="DU361" s="22"/>
      <c r="DV361" s="22"/>
      <c r="DW361" s="22"/>
      <c r="DX361" s="22"/>
      <c r="DY361" s="22"/>
      <c r="DZ361" s="22"/>
      <c r="EA361" s="22"/>
      <c r="EB361" s="22"/>
      <c r="EC361" s="26"/>
      <c r="ED361" s="26"/>
      <c r="EE361" s="26"/>
      <c r="EF361" s="27"/>
      <c r="EG361" s="3"/>
    </row>
    <row r="362" spans="2:137" s="19" customFormat="1" ht="11.25" customHeight="1" x14ac:dyDescent="0.2">
      <c r="B362" s="25"/>
      <c r="C362" s="21"/>
      <c r="D362" s="21"/>
      <c r="E362" s="21"/>
      <c r="F362" s="21"/>
      <c r="G362" s="21"/>
      <c r="H362" s="21" t="s">
        <v>3</v>
      </c>
      <c r="I362" s="21"/>
      <c r="J362" s="21"/>
      <c r="K362" s="21"/>
      <c r="L362" s="21"/>
      <c r="M362" s="21"/>
      <c r="N362" s="21"/>
      <c r="O362" s="21" t="s">
        <v>9</v>
      </c>
      <c r="P362" s="21"/>
      <c r="Q362" s="21" t="str">
        <f>TEXT(EE349,"#,###.##")</f>
        <v>14,274.</v>
      </c>
      <c r="R362" s="21"/>
      <c r="S362" s="21"/>
      <c r="T362" s="21"/>
      <c r="U362" s="21"/>
      <c r="V362" s="21"/>
      <c r="W362" s="21"/>
      <c r="X362" s="21" t="s">
        <v>26</v>
      </c>
      <c r="Y362" s="21"/>
      <c r="Z362" s="21" t="str">
        <f>TEXT(EE358,"#,###.##")</f>
        <v>5,198.1</v>
      </c>
      <c r="AA362" s="21"/>
      <c r="AB362" s="21"/>
      <c r="AC362" s="21"/>
      <c r="AD362" s="21"/>
      <c r="AE362" s="21"/>
      <c r="AF362" s="21"/>
      <c r="AG362" s="21"/>
      <c r="AH362" s="21" t="s">
        <v>11</v>
      </c>
      <c r="AI362" s="21"/>
      <c r="AJ362" s="21"/>
      <c r="AK362" s="21" t="str">
        <f>TEXT(TRUNC(EE349+EE358,1),"#,##0.#")</f>
        <v>19,472.1</v>
      </c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6"/>
      <c r="CP362" s="26"/>
      <c r="CQ362" s="26"/>
      <c r="CR362" s="27"/>
      <c r="CS362" s="22"/>
      <c r="CT362" s="22"/>
      <c r="CU362" s="22"/>
      <c r="CV362" s="22"/>
      <c r="CW362" s="22"/>
      <c r="CX362" s="22"/>
      <c r="CY362" s="22"/>
      <c r="CZ362" s="22"/>
      <c r="DA362" s="22"/>
      <c r="DB362" s="22"/>
      <c r="DC362" s="22"/>
      <c r="DD362" s="22"/>
      <c r="DE362" s="22"/>
      <c r="DF362" s="22"/>
      <c r="DG362" s="22"/>
      <c r="DH362" s="22"/>
      <c r="DI362" s="22"/>
      <c r="DJ362" s="22"/>
      <c r="DK362" s="22"/>
      <c r="DL362" s="22"/>
      <c r="DM362" s="22"/>
      <c r="DN362" s="22"/>
      <c r="DO362" s="22"/>
      <c r="DP362" s="22"/>
      <c r="DQ362" s="22"/>
      <c r="DR362" s="22"/>
      <c r="DS362" s="22"/>
      <c r="DT362" s="22"/>
      <c r="DU362" s="22"/>
      <c r="DV362" s="22"/>
      <c r="DW362" s="22"/>
      <c r="DX362" s="22"/>
      <c r="DY362" s="22"/>
      <c r="DZ362" s="22"/>
      <c r="EA362" s="22"/>
      <c r="EB362" s="22"/>
      <c r="EC362" s="26"/>
      <c r="ED362" s="26"/>
      <c r="EE362" s="26"/>
      <c r="EF362" s="27"/>
      <c r="EG362" s="3"/>
    </row>
    <row r="363" spans="2:137" s="19" customFormat="1" ht="11.25" customHeight="1" x14ac:dyDescent="0.2">
      <c r="B363" s="25"/>
      <c r="C363" s="21"/>
      <c r="D363" s="21"/>
      <c r="E363" s="21"/>
      <c r="F363" s="21"/>
      <c r="G363" s="21"/>
      <c r="H363" s="21" t="s">
        <v>4</v>
      </c>
      <c r="I363" s="21"/>
      <c r="J363" s="21"/>
      <c r="K363" s="21"/>
      <c r="L363" s="21"/>
      <c r="M363" s="21"/>
      <c r="N363" s="21"/>
      <c r="O363" s="21" t="s">
        <v>9</v>
      </c>
      <c r="P363" s="21"/>
      <c r="Q363" s="21" t="str">
        <f>ED358</f>
        <v>1,197.1</v>
      </c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6"/>
      <c r="CP363" s="26"/>
      <c r="CQ363" s="26"/>
      <c r="CR363" s="27"/>
      <c r="CS363" s="22"/>
      <c r="CT363" s="22"/>
      <c r="CU363" s="22"/>
      <c r="CV363" s="22"/>
      <c r="CW363" s="22"/>
      <c r="CX363" s="22"/>
      <c r="CY363" s="22"/>
      <c r="CZ363" s="22"/>
      <c r="DA363" s="22"/>
      <c r="DB363" s="22"/>
      <c r="DC363" s="22"/>
      <c r="DD363" s="22"/>
      <c r="DE363" s="22"/>
      <c r="DF363" s="22"/>
      <c r="DG363" s="22"/>
      <c r="DH363" s="22"/>
      <c r="DI363" s="22"/>
      <c r="DJ363" s="22"/>
      <c r="DK363" s="22"/>
      <c r="DL363" s="22"/>
      <c r="DM363" s="22"/>
      <c r="DN363" s="22"/>
      <c r="DO363" s="22"/>
      <c r="DP363" s="22"/>
      <c r="DQ363" s="22"/>
      <c r="DR363" s="22"/>
      <c r="DS363" s="22"/>
      <c r="DT363" s="22"/>
      <c r="DU363" s="22"/>
      <c r="DV363" s="22"/>
      <c r="DW363" s="22"/>
      <c r="DX363" s="22"/>
      <c r="DY363" s="22"/>
      <c r="DZ363" s="22"/>
      <c r="EA363" s="22"/>
      <c r="EB363" s="22"/>
      <c r="EC363" s="26"/>
      <c r="ED363" s="26"/>
      <c r="EE363" s="26"/>
      <c r="EF363" s="27"/>
      <c r="EG363" s="3"/>
    </row>
    <row r="364" spans="2:137" s="108" customFormat="1" ht="11.25" customHeight="1" x14ac:dyDescent="0.2">
      <c r="B364" s="25"/>
      <c r="C364" s="105"/>
      <c r="D364" s="105"/>
      <c r="E364" s="105"/>
      <c r="F364" s="105"/>
      <c r="G364" s="105"/>
      <c r="H364" s="105" t="s">
        <v>19</v>
      </c>
      <c r="I364" s="105"/>
      <c r="J364" s="105"/>
      <c r="K364" s="105"/>
      <c r="L364" s="105" t="s">
        <v>20</v>
      </c>
      <c r="M364" s="105"/>
      <c r="N364" s="105"/>
      <c r="O364" s="105" t="s">
        <v>9</v>
      </c>
      <c r="P364" s="105"/>
      <c r="Q364" s="105" t="str">
        <f>EF358</f>
        <v>1,839.9</v>
      </c>
      <c r="R364" s="105"/>
      <c r="S364" s="105"/>
      <c r="T364" s="105"/>
      <c r="U364" s="105"/>
      <c r="V364" s="105"/>
      <c r="W364" s="105"/>
      <c r="X364" s="105"/>
      <c r="Y364" s="105"/>
      <c r="Z364" s="105"/>
      <c r="AA364" s="105"/>
      <c r="AB364" s="105"/>
      <c r="AC364" s="105"/>
      <c r="AD364" s="105"/>
      <c r="AE364" s="105"/>
      <c r="AF364" s="105"/>
      <c r="AG364" s="105"/>
      <c r="AH364" s="105"/>
      <c r="AI364" s="105"/>
      <c r="AJ364" s="105"/>
      <c r="AK364" s="105"/>
      <c r="AL364" s="105"/>
      <c r="AM364" s="105"/>
      <c r="AN364" s="105"/>
      <c r="AO364" s="105"/>
      <c r="AP364" s="105"/>
      <c r="AQ364" s="105"/>
      <c r="AR364" s="105"/>
      <c r="AS364" s="105"/>
      <c r="AT364" s="105"/>
      <c r="AU364" s="105"/>
      <c r="AV364" s="105"/>
      <c r="AW364" s="105"/>
      <c r="AX364" s="105"/>
      <c r="AY364" s="105"/>
      <c r="AZ364" s="105"/>
      <c r="BA364" s="105"/>
      <c r="BB364" s="105"/>
      <c r="BC364" s="105"/>
      <c r="BD364" s="105"/>
      <c r="BE364" s="105"/>
      <c r="BF364" s="105"/>
      <c r="BG364" s="105"/>
      <c r="BH364" s="105"/>
      <c r="BI364" s="105"/>
      <c r="BJ364" s="105"/>
      <c r="BK364" s="105"/>
      <c r="BL364" s="105"/>
      <c r="BM364" s="105"/>
      <c r="BN364" s="105"/>
      <c r="BO364" s="105"/>
      <c r="BP364" s="105"/>
      <c r="BQ364" s="105"/>
      <c r="BR364" s="105"/>
      <c r="BS364" s="105"/>
      <c r="BT364" s="105"/>
      <c r="BU364" s="105"/>
      <c r="BV364" s="105"/>
      <c r="BW364" s="105"/>
      <c r="BX364" s="105"/>
      <c r="BY364" s="105"/>
      <c r="BZ364" s="105"/>
      <c r="CA364" s="105"/>
      <c r="CB364" s="105"/>
      <c r="CC364" s="105"/>
      <c r="CD364" s="105"/>
      <c r="CE364" s="105"/>
      <c r="CF364" s="105"/>
      <c r="CG364" s="105"/>
      <c r="CH364" s="105"/>
      <c r="CI364" s="105"/>
      <c r="CJ364" s="105"/>
      <c r="CK364" s="105"/>
      <c r="CL364" s="105"/>
      <c r="CM364" s="105"/>
      <c r="CN364" s="105"/>
      <c r="CO364" s="26"/>
      <c r="CP364" s="26"/>
      <c r="CQ364" s="26"/>
      <c r="CR364" s="27"/>
      <c r="CS364" s="106"/>
      <c r="CT364" s="106"/>
      <c r="CU364" s="106"/>
      <c r="CV364" s="106"/>
      <c r="CW364" s="106"/>
      <c r="CX364" s="106"/>
      <c r="CY364" s="106"/>
      <c r="CZ364" s="106"/>
      <c r="DA364" s="106"/>
      <c r="DB364" s="106"/>
      <c r="DC364" s="106"/>
      <c r="DD364" s="106"/>
      <c r="DE364" s="106"/>
      <c r="DF364" s="106"/>
      <c r="DG364" s="106"/>
      <c r="DH364" s="106"/>
      <c r="DI364" s="106"/>
      <c r="DJ364" s="106"/>
      <c r="DK364" s="106"/>
      <c r="DL364" s="106"/>
      <c r="DM364" s="106"/>
      <c r="DN364" s="106"/>
      <c r="DO364" s="106"/>
      <c r="DP364" s="106"/>
      <c r="DQ364" s="106"/>
      <c r="DR364" s="106"/>
      <c r="DS364" s="106"/>
      <c r="DT364" s="106"/>
      <c r="DU364" s="106"/>
      <c r="DV364" s="106"/>
      <c r="DW364" s="106"/>
      <c r="DX364" s="106"/>
      <c r="DY364" s="106"/>
      <c r="DZ364" s="106"/>
      <c r="EA364" s="106"/>
      <c r="EB364" s="106"/>
      <c r="EC364" s="26"/>
      <c r="ED364" s="26"/>
      <c r="EE364" s="26"/>
      <c r="EF364" s="27"/>
      <c r="EG364" s="107"/>
    </row>
    <row r="365" spans="2:137" s="108" customFormat="1" ht="11.25" customHeight="1" x14ac:dyDescent="0.2">
      <c r="B365" s="25"/>
      <c r="C365" s="105"/>
      <c r="D365" s="105"/>
      <c r="E365" s="105"/>
      <c r="F365" s="105"/>
      <c r="G365" s="105"/>
      <c r="H365" s="105"/>
      <c r="I365" s="105"/>
      <c r="J365" s="105" t="s">
        <v>8</v>
      </c>
      <c r="K365" s="105"/>
      <c r="L365" s="105"/>
      <c r="M365" s="105"/>
      <c r="N365" s="105"/>
      <c r="O365" s="105" t="s">
        <v>9</v>
      </c>
      <c r="P365" s="105"/>
      <c r="Q365" s="105"/>
      <c r="R365" s="105" t="str">
        <f>TEXT(AK362+Q363+Q364,"#,##0.#######")</f>
        <v>22,509.1</v>
      </c>
      <c r="S365" s="105"/>
      <c r="T365" s="105"/>
      <c r="U365" s="105"/>
      <c r="V365" s="105"/>
      <c r="W365" s="105"/>
      <c r="X365" s="105"/>
      <c r="Y365" s="105"/>
      <c r="Z365" s="105"/>
      <c r="AA365" s="105"/>
      <c r="AB365" s="105"/>
      <c r="AC365" s="105"/>
      <c r="AD365" s="105"/>
      <c r="AE365" s="105"/>
      <c r="AF365" s="105"/>
      <c r="AG365" s="105"/>
      <c r="AH365" s="105"/>
      <c r="AI365" s="105"/>
      <c r="AJ365" s="105"/>
      <c r="AK365" s="105"/>
      <c r="AL365" s="105"/>
      <c r="AM365" s="105"/>
      <c r="AN365" s="105"/>
      <c r="AO365" s="105"/>
      <c r="AP365" s="105"/>
      <c r="AQ365" s="105"/>
      <c r="AR365" s="105"/>
      <c r="AS365" s="105"/>
      <c r="AT365" s="105"/>
      <c r="AU365" s="105"/>
      <c r="AV365" s="105"/>
      <c r="AW365" s="105"/>
      <c r="AX365" s="105"/>
      <c r="AY365" s="105"/>
      <c r="AZ365" s="105"/>
      <c r="BA365" s="105"/>
      <c r="BB365" s="105"/>
      <c r="BC365" s="105"/>
      <c r="BD365" s="105"/>
      <c r="BE365" s="105"/>
      <c r="BF365" s="105"/>
      <c r="BG365" s="105"/>
      <c r="BH365" s="105"/>
      <c r="BI365" s="105"/>
      <c r="BJ365" s="105"/>
      <c r="BK365" s="105"/>
      <c r="BL365" s="105"/>
      <c r="BM365" s="105"/>
      <c r="BN365" s="105"/>
      <c r="BO365" s="105"/>
      <c r="BP365" s="105"/>
      <c r="BQ365" s="105"/>
      <c r="BR365" s="105"/>
      <c r="BS365" s="105"/>
      <c r="BT365" s="105"/>
      <c r="BU365" s="105"/>
      <c r="BV365" s="105"/>
      <c r="BW365" s="105"/>
      <c r="BX365" s="105"/>
      <c r="BY365" s="105"/>
      <c r="BZ365" s="105"/>
      <c r="CA365" s="105"/>
      <c r="CB365" s="105"/>
      <c r="CC365" s="105"/>
      <c r="CD365" s="105"/>
      <c r="CE365" s="105"/>
      <c r="CF365" s="105"/>
      <c r="CG365" s="105"/>
      <c r="CH365" s="105"/>
      <c r="CI365" s="105"/>
      <c r="CJ365" s="105"/>
      <c r="CK365" s="105"/>
      <c r="CL365" s="105"/>
      <c r="CM365" s="105"/>
      <c r="CN365" s="105"/>
      <c r="CO365" s="26">
        <f>CQ365+CP365+CR365</f>
        <v>22509.1</v>
      </c>
      <c r="CP365" s="26" t="str">
        <f>TEXT(Q363,"#,###.0")</f>
        <v>1,197.1</v>
      </c>
      <c r="CQ365" s="26" t="str">
        <f>TEXT(AK362,"#,###.0")</f>
        <v>19,472.1</v>
      </c>
      <c r="CR365" s="27" t="str">
        <f>TEXT(Q364,"#,###.0")</f>
        <v>1,839.9</v>
      </c>
      <c r="CS365" s="106"/>
      <c r="CT365" s="106"/>
      <c r="CU365" s="106"/>
      <c r="CV365" s="106"/>
      <c r="CW365" s="106"/>
      <c r="CX365" s="106"/>
      <c r="CY365" s="106"/>
      <c r="CZ365" s="106"/>
      <c r="DA365" s="106"/>
      <c r="DB365" s="106"/>
      <c r="DC365" s="106"/>
      <c r="DD365" s="106"/>
      <c r="DE365" s="106"/>
      <c r="DF365" s="106"/>
      <c r="DG365" s="106"/>
      <c r="DH365" s="106"/>
      <c r="DI365" s="106"/>
      <c r="DJ365" s="106"/>
      <c r="DK365" s="106"/>
      <c r="DL365" s="106"/>
      <c r="DM365" s="106"/>
      <c r="DN365" s="106"/>
      <c r="DO365" s="106"/>
      <c r="DP365" s="106"/>
      <c r="DQ365" s="106"/>
      <c r="DR365" s="106"/>
      <c r="DS365" s="106"/>
      <c r="DT365" s="106"/>
      <c r="DU365" s="106"/>
      <c r="DV365" s="106"/>
      <c r="DW365" s="106"/>
      <c r="DX365" s="106"/>
      <c r="DY365" s="106"/>
      <c r="DZ365" s="106"/>
      <c r="EA365" s="106"/>
      <c r="EB365" s="106"/>
      <c r="EC365" s="26">
        <f>EE365+ED365+EF365</f>
        <v>22509.1</v>
      </c>
      <c r="ED365" s="26" t="str">
        <f>TEXT(Q363,"#,###.0")</f>
        <v>1,197.1</v>
      </c>
      <c r="EE365" s="26" t="str">
        <f>TEXT(AK362,"#,###.0")</f>
        <v>19,472.1</v>
      </c>
      <c r="EF365" s="27" t="str">
        <f>TEXT(Q364,"#,###.0")</f>
        <v>1,839.9</v>
      </c>
      <c r="EG365" s="107"/>
    </row>
    <row r="366" spans="2:137" s="19" customFormat="1" ht="11.25" customHeight="1" x14ac:dyDescent="0.2">
      <c r="B366" s="25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6"/>
      <c r="CP366" s="26"/>
      <c r="CQ366" s="26"/>
      <c r="CR366" s="27"/>
      <c r="CS366" s="22"/>
      <c r="CT366" s="22"/>
      <c r="CU366" s="22"/>
      <c r="CV366" s="22"/>
      <c r="CW366" s="22"/>
      <c r="CX366" s="22"/>
      <c r="CY366" s="22"/>
      <c r="CZ366" s="22"/>
      <c r="DA366" s="22"/>
      <c r="DB366" s="22"/>
      <c r="DC366" s="22"/>
      <c r="DD366" s="22"/>
      <c r="DE366" s="22"/>
      <c r="DF366" s="22"/>
      <c r="DG366" s="22"/>
      <c r="DH366" s="22"/>
      <c r="DI366" s="22"/>
      <c r="DJ366" s="22"/>
      <c r="DK366" s="22"/>
      <c r="DL366" s="22"/>
      <c r="DM366" s="22"/>
      <c r="DN366" s="22"/>
      <c r="DO366" s="22"/>
      <c r="DP366" s="22"/>
      <c r="DQ366" s="22"/>
      <c r="DR366" s="22"/>
      <c r="DS366" s="22"/>
      <c r="DT366" s="22"/>
      <c r="DU366" s="22"/>
      <c r="DV366" s="22"/>
      <c r="DW366" s="22"/>
      <c r="DX366" s="22"/>
      <c r="DY366" s="22"/>
      <c r="DZ366" s="22"/>
      <c r="EA366" s="22"/>
      <c r="EB366" s="22"/>
      <c r="EC366" s="26"/>
      <c r="ED366" s="26"/>
      <c r="EE366" s="26"/>
      <c r="EF366" s="27"/>
      <c r="EG366" s="3"/>
    </row>
    <row r="367" spans="2:137" s="19" customFormat="1" ht="11.25" customHeight="1" x14ac:dyDescent="0.2">
      <c r="B367" s="25"/>
      <c r="C367" s="21"/>
      <c r="D367" s="21" t="s">
        <v>31</v>
      </c>
      <c r="E367" s="21"/>
      <c r="F367" s="21"/>
      <c r="G367" s="21" t="s">
        <v>23</v>
      </c>
      <c r="H367" s="21"/>
      <c r="I367" s="21"/>
      <c r="J367" s="21"/>
      <c r="K367" s="21"/>
      <c r="L367" s="21"/>
      <c r="M367" s="21" t="s">
        <v>8</v>
      </c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6"/>
      <c r="CP367" s="26"/>
      <c r="CQ367" s="26"/>
      <c r="CR367" s="27"/>
      <c r="CS367" s="22"/>
      <c r="CT367" s="22"/>
      <c r="CU367" s="22"/>
      <c r="CV367" s="22"/>
      <c r="CW367" s="22"/>
      <c r="CX367" s="22"/>
      <c r="CY367" s="22"/>
      <c r="CZ367" s="22"/>
      <c r="DA367" s="22"/>
      <c r="DB367" s="22"/>
      <c r="DC367" s="22"/>
      <c r="DD367" s="22"/>
      <c r="DE367" s="22"/>
      <c r="DF367" s="22"/>
      <c r="DG367" s="22"/>
      <c r="DH367" s="22"/>
      <c r="DI367" s="22"/>
      <c r="DJ367" s="22"/>
      <c r="DK367" s="22"/>
      <c r="DL367" s="22"/>
      <c r="DM367" s="22"/>
      <c r="DN367" s="22"/>
      <c r="DO367" s="22"/>
      <c r="DP367" s="22"/>
      <c r="DQ367" s="22"/>
      <c r="DR367" s="22"/>
      <c r="DS367" s="22"/>
      <c r="DT367" s="22"/>
      <c r="DU367" s="22"/>
      <c r="DV367" s="22"/>
      <c r="DW367" s="22"/>
      <c r="DX367" s="22"/>
      <c r="DY367" s="22"/>
      <c r="DZ367" s="22"/>
      <c r="EA367" s="22"/>
      <c r="EB367" s="22"/>
      <c r="EC367" s="26"/>
      <c r="ED367" s="26"/>
      <c r="EE367" s="26"/>
      <c r="EF367" s="27"/>
      <c r="EG367" s="3"/>
    </row>
    <row r="368" spans="2:137" s="19" customFormat="1" ht="11.25" customHeight="1" x14ac:dyDescent="0.2">
      <c r="B368" s="25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6"/>
      <c r="CP368" s="26"/>
      <c r="CQ368" s="26"/>
      <c r="CR368" s="27"/>
      <c r="CS368" s="22"/>
      <c r="CT368" s="22"/>
      <c r="CU368" s="22"/>
      <c r="CV368" s="22"/>
      <c r="CW368" s="22"/>
      <c r="CX368" s="22"/>
      <c r="CY368" s="22"/>
      <c r="CZ368" s="22"/>
      <c r="DA368" s="22"/>
      <c r="DB368" s="22"/>
      <c r="DC368" s="22"/>
      <c r="DD368" s="22"/>
      <c r="DE368" s="22"/>
      <c r="DF368" s="22"/>
      <c r="DG368" s="22"/>
      <c r="DH368" s="22"/>
      <c r="DI368" s="22"/>
      <c r="DJ368" s="22"/>
      <c r="DK368" s="22"/>
      <c r="DL368" s="22"/>
      <c r="DM368" s="22"/>
      <c r="DN368" s="22"/>
      <c r="DO368" s="22"/>
      <c r="DP368" s="22"/>
      <c r="DQ368" s="22"/>
      <c r="DR368" s="22"/>
      <c r="DS368" s="22"/>
      <c r="DT368" s="22"/>
      <c r="DU368" s="22"/>
      <c r="DV368" s="22"/>
      <c r="DW368" s="22"/>
      <c r="DX368" s="22"/>
      <c r="DY368" s="22"/>
      <c r="DZ368" s="22"/>
      <c r="EA368" s="22"/>
      <c r="EB368" s="22"/>
      <c r="EC368" s="26"/>
      <c r="ED368" s="26"/>
      <c r="EE368" s="26"/>
      <c r="EF368" s="27"/>
      <c r="EG368" s="3"/>
    </row>
    <row r="369" spans="2:137" s="19" customFormat="1" ht="11.25" customHeight="1" x14ac:dyDescent="0.2">
      <c r="B369" s="25"/>
      <c r="C369" s="21"/>
      <c r="D369" s="21"/>
      <c r="E369" s="21"/>
      <c r="F369" s="21"/>
      <c r="G369" s="21"/>
      <c r="H369" s="21" t="s">
        <v>3</v>
      </c>
      <c r="I369" s="21"/>
      <c r="J369" s="21"/>
      <c r="K369" s="21"/>
      <c r="L369" s="21"/>
      <c r="M369" s="21"/>
      <c r="N369" s="21"/>
      <c r="O369" s="21" t="s">
        <v>9</v>
      </c>
      <c r="P369" s="21"/>
      <c r="Q369" s="21" t="str">
        <f>TEXT(EE339,"#,###.##")</f>
        <v>24,472.9</v>
      </c>
      <c r="R369" s="21"/>
      <c r="S369" s="21"/>
      <c r="T369" s="21"/>
      <c r="U369" s="21"/>
      <c r="V369" s="21"/>
      <c r="W369" s="21"/>
      <c r="X369" s="21"/>
      <c r="Y369" s="21"/>
      <c r="Z369" s="21" t="s">
        <v>26</v>
      </c>
      <c r="AA369" s="21"/>
      <c r="AB369" s="21" t="str">
        <f>TEXT(EE365,"#,###.##")</f>
        <v>19,472.1</v>
      </c>
      <c r="AC369" s="21"/>
      <c r="AD369" s="21"/>
      <c r="AE369" s="21"/>
      <c r="AF369" s="21"/>
      <c r="AG369" s="21"/>
      <c r="AH369" s="21"/>
      <c r="AI369" s="21"/>
      <c r="AJ369" s="21"/>
      <c r="AK369" s="21" t="s">
        <v>11</v>
      </c>
      <c r="AL369" s="21"/>
      <c r="AM369" s="21"/>
      <c r="AN369" s="21" t="str">
        <f>TEXT(TRUNC(EE339+EE365,0),"#,##0")</f>
        <v>43,945</v>
      </c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6"/>
      <c r="CP369" s="26"/>
      <c r="CQ369" s="26"/>
      <c r="CR369" s="27"/>
      <c r="CS369" s="22"/>
      <c r="CT369" s="22"/>
      <c r="CU369" s="22"/>
      <c r="CV369" s="22"/>
      <c r="CW369" s="22"/>
      <c r="CX369" s="22"/>
      <c r="CY369" s="22"/>
      <c r="CZ369" s="22"/>
      <c r="DA369" s="22"/>
      <c r="DB369" s="22"/>
      <c r="DC369" s="22"/>
      <c r="DD369" s="22"/>
      <c r="DE369" s="22"/>
      <c r="DF369" s="22"/>
      <c r="DG369" s="22"/>
      <c r="DH369" s="22"/>
      <c r="DI369" s="22"/>
      <c r="DJ369" s="22"/>
      <c r="DK369" s="22"/>
      <c r="DL369" s="22"/>
      <c r="DM369" s="22"/>
      <c r="DN369" s="22"/>
      <c r="DO369" s="22"/>
      <c r="DP369" s="22"/>
      <c r="DQ369" s="22"/>
      <c r="DR369" s="22"/>
      <c r="DS369" s="22"/>
      <c r="DT369" s="22"/>
      <c r="DU369" s="22"/>
      <c r="DV369" s="22"/>
      <c r="DW369" s="22"/>
      <c r="DX369" s="22"/>
      <c r="DY369" s="22"/>
      <c r="DZ369" s="22"/>
      <c r="EA369" s="22"/>
      <c r="EB369" s="22"/>
      <c r="EC369" s="26"/>
      <c r="ED369" s="26"/>
      <c r="EE369" s="26"/>
      <c r="EF369" s="27"/>
      <c r="EG369" s="3"/>
    </row>
    <row r="370" spans="2:137" s="19" customFormat="1" ht="11.25" customHeight="1" x14ac:dyDescent="0.2">
      <c r="B370" s="25"/>
      <c r="C370" s="21"/>
      <c r="D370" s="21"/>
      <c r="E370" s="21"/>
      <c r="F370" s="21"/>
      <c r="G370" s="21"/>
      <c r="H370" s="21" t="s">
        <v>4</v>
      </c>
      <c r="I370" s="21"/>
      <c r="J370" s="21"/>
      <c r="K370" s="21"/>
      <c r="L370" s="21"/>
      <c r="M370" s="21"/>
      <c r="N370" s="21"/>
      <c r="O370" s="21" t="s">
        <v>9</v>
      </c>
      <c r="P370" s="21"/>
      <c r="Q370" s="21" t="str">
        <f>TEXT(ED310,"#,###.##")</f>
        <v>29,836.6</v>
      </c>
      <c r="R370" s="21"/>
      <c r="S370" s="21"/>
      <c r="T370" s="21"/>
      <c r="U370" s="21"/>
      <c r="V370" s="21"/>
      <c r="W370" s="21"/>
      <c r="X370" s="21"/>
      <c r="Y370" s="21"/>
      <c r="Z370" s="21" t="s">
        <v>26</v>
      </c>
      <c r="AA370" s="21"/>
      <c r="AB370" s="21" t="str">
        <f>TEXT(ED339,"#,###.##")</f>
        <v>1,762.4</v>
      </c>
      <c r="AC370" s="21"/>
      <c r="AD370" s="21"/>
      <c r="AE370" s="21"/>
      <c r="AF370" s="21"/>
      <c r="AG370" s="21"/>
      <c r="AH370" s="21"/>
      <c r="AI370" s="21"/>
      <c r="AJ370" s="21" t="s">
        <v>26</v>
      </c>
      <c r="AK370" s="21"/>
      <c r="AL370" s="21" t="str">
        <f>TEXT(ED365,"#,###.##")</f>
        <v>1,197.1</v>
      </c>
      <c r="AM370" s="21"/>
      <c r="AN370" s="21"/>
      <c r="AO370" s="21"/>
      <c r="AP370" s="21"/>
      <c r="AQ370" s="21"/>
      <c r="AR370" s="21"/>
      <c r="AS370" s="21"/>
      <c r="AT370" s="21" t="s">
        <v>11</v>
      </c>
      <c r="AU370" s="21"/>
      <c r="AV370" s="21"/>
      <c r="AW370" s="21" t="str">
        <f>TEXT(TRUNC(ED310+ED339+ED365,0),"#,##0")</f>
        <v>32,796</v>
      </c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6"/>
      <c r="CP370" s="26"/>
      <c r="CQ370" s="26"/>
      <c r="CR370" s="27"/>
      <c r="CS370" s="22"/>
      <c r="CT370" s="22"/>
      <c r="CU370" s="22"/>
      <c r="CV370" s="22"/>
      <c r="CW370" s="22"/>
      <c r="CX370" s="22"/>
      <c r="CY370" s="22"/>
      <c r="CZ370" s="22"/>
      <c r="DA370" s="22"/>
      <c r="DB370" s="22"/>
      <c r="DC370" s="22"/>
      <c r="DD370" s="22"/>
      <c r="DE370" s="22"/>
      <c r="DF370" s="22"/>
      <c r="DG370" s="22"/>
      <c r="DH370" s="22"/>
      <c r="DI370" s="22"/>
      <c r="DJ370" s="22"/>
      <c r="DK370" s="22"/>
      <c r="DL370" s="22"/>
      <c r="DM370" s="22"/>
      <c r="DN370" s="22"/>
      <c r="DO370" s="22"/>
      <c r="DP370" s="22"/>
      <c r="DQ370" s="22"/>
      <c r="DR370" s="22"/>
      <c r="DS370" s="22"/>
      <c r="DT370" s="22"/>
      <c r="DU370" s="22"/>
      <c r="DV370" s="22"/>
      <c r="DW370" s="22"/>
      <c r="DX370" s="22"/>
      <c r="DY370" s="22"/>
      <c r="DZ370" s="22"/>
      <c r="EA370" s="22"/>
      <c r="EB370" s="22"/>
      <c r="EC370" s="26"/>
      <c r="ED370" s="26"/>
      <c r="EE370" s="26"/>
      <c r="EF370" s="27"/>
      <c r="EG370" s="3"/>
    </row>
    <row r="371" spans="2:137" s="19" customFormat="1" ht="11.25" customHeight="1" x14ac:dyDescent="0.2">
      <c r="B371" s="25"/>
      <c r="C371" s="21"/>
      <c r="D371" s="21"/>
      <c r="E371" s="21"/>
      <c r="F371" s="21"/>
      <c r="G371" s="21"/>
      <c r="H371" s="21" t="s">
        <v>19</v>
      </c>
      <c r="I371" s="21"/>
      <c r="J371" s="21"/>
      <c r="K371" s="21"/>
      <c r="L371" s="21" t="s">
        <v>20</v>
      </c>
      <c r="M371" s="21"/>
      <c r="N371" s="21"/>
      <c r="O371" s="21" t="s">
        <v>9</v>
      </c>
      <c r="P371" s="21"/>
      <c r="Q371" s="21" t="str">
        <f>TEXT(EF339,"#,###.##")</f>
        <v>2,294.</v>
      </c>
      <c r="R371" s="21"/>
      <c r="S371" s="21"/>
      <c r="T371" s="21"/>
      <c r="U371" s="21"/>
      <c r="V371" s="21"/>
      <c r="W371" s="21" t="s">
        <v>26</v>
      </c>
      <c r="X371" s="21"/>
      <c r="Y371" s="21" t="str">
        <f>TEXT(EF365,"#,###.##")</f>
        <v>1,839.9</v>
      </c>
      <c r="Z371" s="21"/>
      <c r="AA371" s="21"/>
      <c r="AB371" s="21"/>
      <c r="AC371" s="21"/>
      <c r="AD371" s="21"/>
      <c r="AE371" s="21"/>
      <c r="AF371" s="21"/>
      <c r="AG371" s="21" t="s">
        <v>11</v>
      </c>
      <c r="AH371" s="21"/>
      <c r="AI371" s="21"/>
      <c r="AJ371" s="21" t="str">
        <f>TEXT(TRUNC(EF339+EF365,0),"#,##0")</f>
        <v>4,133</v>
      </c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6"/>
      <c r="CP371" s="26"/>
      <c r="CQ371" s="26"/>
      <c r="CR371" s="27"/>
      <c r="CS371" s="22"/>
      <c r="CT371" s="22"/>
      <c r="CU371" s="22"/>
      <c r="CV371" s="22"/>
      <c r="CW371" s="22"/>
      <c r="CX371" s="22"/>
      <c r="CY371" s="22"/>
      <c r="CZ371" s="22"/>
      <c r="DA371" s="22"/>
      <c r="DB371" s="22"/>
      <c r="DC371" s="22"/>
      <c r="DD371" s="22"/>
      <c r="DE371" s="22"/>
      <c r="DF371" s="22"/>
      <c r="DG371" s="22"/>
      <c r="DH371" s="22"/>
      <c r="DI371" s="22"/>
      <c r="DJ371" s="22"/>
      <c r="DK371" s="22"/>
      <c r="DL371" s="22"/>
      <c r="DM371" s="22"/>
      <c r="DN371" s="22"/>
      <c r="DO371" s="22"/>
      <c r="DP371" s="22"/>
      <c r="DQ371" s="22"/>
      <c r="DR371" s="22"/>
      <c r="DS371" s="22"/>
      <c r="DT371" s="22"/>
      <c r="DU371" s="22"/>
      <c r="DV371" s="22"/>
      <c r="DW371" s="22"/>
      <c r="DX371" s="22"/>
      <c r="DY371" s="22"/>
      <c r="DZ371" s="22"/>
      <c r="EA371" s="22"/>
      <c r="EB371" s="22"/>
      <c r="EC371" s="26"/>
      <c r="ED371" s="26"/>
      <c r="EE371" s="26"/>
      <c r="EF371" s="27"/>
      <c r="EG371" s="3"/>
    </row>
    <row r="372" spans="2:137" s="19" customFormat="1" ht="11.25" customHeight="1" x14ac:dyDescent="0.2">
      <c r="B372" s="25"/>
      <c r="C372" s="21"/>
      <c r="D372" s="21"/>
      <c r="E372" s="21"/>
      <c r="F372" s="21"/>
      <c r="G372" s="21"/>
      <c r="H372" s="21"/>
      <c r="I372" s="21"/>
      <c r="J372" s="21" t="s">
        <v>8</v>
      </c>
      <c r="K372" s="21"/>
      <c r="L372" s="21"/>
      <c r="M372" s="21"/>
      <c r="N372" s="21"/>
      <c r="O372" s="21" t="s">
        <v>9</v>
      </c>
      <c r="P372" s="21"/>
      <c r="Q372" s="21"/>
      <c r="R372" s="21" t="str">
        <f>TEXT(AN369+AW370+AJ371,"#,##0")</f>
        <v>80,874</v>
      </c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32">
        <f>CQ372+CP372+CR372</f>
        <v>80874</v>
      </c>
      <c r="CP372" s="26" t="str">
        <f>TEXT(AW370,"#,##0")</f>
        <v>32,796</v>
      </c>
      <c r="CQ372" s="26" t="str">
        <f>TEXT(AN369,"#,##0")</f>
        <v>43,945</v>
      </c>
      <c r="CR372" s="27" t="str">
        <f>TEXT(AJ371,"#,##0")</f>
        <v>4,133</v>
      </c>
      <c r="CS372" s="22"/>
      <c r="CT372" s="22"/>
      <c r="CU372" s="22"/>
      <c r="CV372" s="22"/>
      <c r="CW372" s="22"/>
      <c r="CX372" s="22"/>
      <c r="CY372" s="22"/>
      <c r="CZ372" s="22"/>
      <c r="DA372" s="22"/>
      <c r="DB372" s="22"/>
      <c r="DC372" s="22"/>
      <c r="DD372" s="22"/>
      <c r="DE372" s="22"/>
      <c r="DF372" s="22"/>
      <c r="DG372" s="22"/>
      <c r="DH372" s="22"/>
      <c r="DI372" s="22"/>
      <c r="DJ372" s="22"/>
      <c r="DK372" s="22"/>
      <c r="DL372" s="22"/>
      <c r="DM372" s="22"/>
      <c r="DN372" s="22"/>
      <c r="DO372" s="22"/>
      <c r="DP372" s="22"/>
      <c r="DQ372" s="22"/>
      <c r="DR372" s="22"/>
      <c r="DS372" s="22"/>
      <c r="DT372" s="22"/>
      <c r="DU372" s="22"/>
      <c r="DV372" s="22"/>
      <c r="DW372" s="22"/>
      <c r="DX372" s="22"/>
      <c r="DY372" s="22"/>
      <c r="DZ372" s="22"/>
      <c r="EA372" s="22"/>
      <c r="EB372" s="22"/>
      <c r="EC372" s="32">
        <f>EE372+ED372+EF372</f>
        <v>80874</v>
      </c>
      <c r="ED372" s="26" t="str">
        <f>TEXT(AW370,"#,##0")</f>
        <v>32,796</v>
      </c>
      <c r="EE372" s="26" t="str">
        <f>TEXT(AN369,"#,##0")</f>
        <v>43,945</v>
      </c>
      <c r="EF372" s="27" t="str">
        <f>TEXT(AJ371,"#,##0")</f>
        <v>4,133</v>
      </c>
      <c r="EG372" s="3"/>
    </row>
    <row r="373" spans="2:137" s="19" customFormat="1" ht="11.25" customHeight="1" x14ac:dyDescent="0.2">
      <c r="B373" s="28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29"/>
      <c r="AH373" s="29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29"/>
      <c r="AV373" s="29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29"/>
      <c r="BJ373" s="29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29"/>
      <c r="BX373" s="29"/>
      <c r="BY373" s="29"/>
      <c r="BZ373" s="29"/>
      <c r="CA373" s="29"/>
      <c r="CB373" s="29"/>
      <c r="CC373" s="29"/>
      <c r="CD373" s="29"/>
      <c r="CE373" s="29"/>
      <c r="CF373" s="29"/>
      <c r="CG373" s="29"/>
      <c r="CH373" s="29"/>
      <c r="CI373" s="29"/>
      <c r="CJ373" s="29"/>
      <c r="CK373" s="29"/>
      <c r="CL373" s="29"/>
      <c r="CM373" s="29"/>
      <c r="CN373" s="29"/>
      <c r="CO373" s="30"/>
      <c r="CP373" s="30"/>
      <c r="CQ373" s="30"/>
      <c r="CR373" s="31"/>
      <c r="CS373" s="22"/>
      <c r="CT373" s="22"/>
      <c r="CU373" s="22"/>
      <c r="CV373" s="22"/>
      <c r="CW373" s="22"/>
      <c r="CX373" s="22"/>
      <c r="CY373" s="22"/>
      <c r="CZ373" s="22"/>
      <c r="DA373" s="22"/>
      <c r="DB373" s="22"/>
      <c r="DC373" s="22"/>
      <c r="DD373" s="22"/>
      <c r="DE373" s="22"/>
      <c r="DF373" s="22"/>
      <c r="DG373" s="22"/>
      <c r="DH373" s="22"/>
      <c r="DI373" s="22"/>
      <c r="DJ373" s="22"/>
      <c r="DK373" s="22"/>
      <c r="DL373" s="22"/>
      <c r="DM373" s="22"/>
      <c r="DN373" s="22"/>
      <c r="DO373" s="22"/>
      <c r="DP373" s="22"/>
      <c r="DQ373" s="22"/>
      <c r="DR373" s="22"/>
      <c r="DS373" s="22"/>
      <c r="DT373" s="22"/>
      <c r="DU373" s="22"/>
      <c r="DV373" s="22"/>
      <c r="DW373" s="22"/>
      <c r="DX373" s="22"/>
      <c r="DY373" s="22"/>
      <c r="DZ373" s="22"/>
      <c r="EA373" s="22"/>
      <c r="EB373" s="22"/>
      <c r="EC373" s="26"/>
      <c r="ED373" s="26"/>
      <c r="EE373" s="26"/>
      <c r="EF373" s="27"/>
      <c r="EG373" s="3"/>
    </row>
    <row r="374" spans="2:137" s="19" customFormat="1" ht="11.25" customHeight="1" x14ac:dyDescent="0.2">
      <c r="B374" s="116" t="s">
        <v>195</v>
      </c>
      <c r="C374" s="117"/>
      <c r="D374" s="117"/>
      <c r="E374" s="117"/>
      <c r="F374" s="117"/>
      <c r="G374" s="117"/>
      <c r="H374" s="117"/>
      <c r="I374" s="117"/>
      <c r="J374" s="117"/>
      <c r="K374" s="117"/>
      <c r="L374" s="117"/>
      <c r="M374" s="117"/>
      <c r="N374" s="117"/>
      <c r="O374" s="117"/>
      <c r="P374" s="117"/>
      <c r="Q374" s="117"/>
      <c r="R374" s="117"/>
      <c r="S374" s="117"/>
      <c r="T374" s="117"/>
      <c r="U374" s="117"/>
      <c r="V374" s="117"/>
      <c r="W374" s="117"/>
      <c r="X374" s="117"/>
      <c r="Y374" s="117"/>
      <c r="Z374" s="117"/>
      <c r="AA374" s="117"/>
      <c r="AB374" s="117"/>
      <c r="AC374" s="117"/>
      <c r="AD374" s="117"/>
      <c r="AE374" s="117"/>
      <c r="AF374" s="117"/>
      <c r="AG374" s="117"/>
      <c r="AH374" s="117"/>
      <c r="AI374" s="117"/>
      <c r="AJ374" s="117"/>
      <c r="AK374" s="117"/>
      <c r="AL374" s="117"/>
      <c r="AM374" s="117"/>
      <c r="AN374" s="117"/>
      <c r="AO374" s="117"/>
      <c r="AP374" s="117"/>
      <c r="AQ374" s="117"/>
      <c r="AR374" s="117"/>
      <c r="AS374" s="117"/>
      <c r="AT374" s="117"/>
      <c r="AU374" s="117"/>
      <c r="AV374" s="117"/>
      <c r="AW374" s="117"/>
      <c r="AX374" s="117"/>
      <c r="AY374" s="117"/>
      <c r="AZ374" s="117"/>
      <c r="BA374" s="117"/>
      <c r="BB374" s="117"/>
      <c r="BC374" s="117"/>
      <c r="BD374" s="117"/>
      <c r="BE374" s="117"/>
      <c r="BF374" s="117"/>
      <c r="BG374" s="117"/>
      <c r="BH374" s="117"/>
      <c r="BI374" s="117"/>
      <c r="BJ374" s="117"/>
      <c r="BK374" s="117"/>
      <c r="BL374" s="117"/>
      <c r="BM374" s="117"/>
      <c r="BN374" s="117"/>
      <c r="BO374" s="117"/>
      <c r="BP374" s="117"/>
      <c r="BQ374" s="117"/>
      <c r="BR374" s="117"/>
      <c r="BS374" s="117"/>
      <c r="BT374" s="117"/>
      <c r="BU374" s="117"/>
      <c r="BV374" s="117"/>
      <c r="BW374" s="117"/>
      <c r="BX374" s="117"/>
      <c r="BY374" s="117"/>
      <c r="BZ374" s="117"/>
      <c r="CA374" s="117"/>
      <c r="CB374" s="117"/>
      <c r="CC374" s="117"/>
      <c r="CD374" s="117"/>
      <c r="CE374" s="117"/>
      <c r="CF374" s="117"/>
      <c r="CG374" s="117"/>
      <c r="CH374" s="117"/>
      <c r="CI374" s="117"/>
      <c r="CJ374" s="117"/>
      <c r="CK374" s="117"/>
      <c r="CL374" s="117"/>
      <c r="CM374" s="117"/>
      <c r="CN374" s="117"/>
      <c r="CO374" s="118">
        <f>CO446</f>
        <v>74272</v>
      </c>
      <c r="CP374" s="118" t="str">
        <f>CP446</f>
        <v>26,194</v>
      </c>
      <c r="CQ374" s="118" t="str">
        <f>CQ446</f>
        <v>43,945</v>
      </c>
      <c r="CR374" s="119" t="str">
        <f>CR446</f>
        <v>4,133</v>
      </c>
      <c r="CS374" s="22"/>
      <c r="CT374" s="22"/>
      <c r="CU374" s="22"/>
      <c r="CV374" s="22"/>
      <c r="CW374" s="22"/>
      <c r="CX374" s="22"/>
      <c r="CY374" s="22"/>
      <c r="CZ374" s="22"/>
      <c r="DA374" s="22"/>
      <c r="DB374" s="22"/>
      <c r="DC374" s="22"/>
      <c r="DD374" s="22"/>
      <c r="DE374" s="22"/>
      <c r="DF374" s="22"/>
      <c r="DG374" s="22"/>
      <c r="DH374" s="22"/>
      <c r="DI374" s="22"/>
      <c r="DJ374" s="22"/>
      <c r="DK374" s="22"/>
      <c r="DL374" s="22"/>
      <c r="DM374" s="22"/>
      <c r="DN374" s="22"/>
      <c r="DO374" s="22"/>
      <c r="DP374" s="22"/>
      <c r="DQ374" s="22"/>
      <c r="DR374" s="22"/>
      <c r="DS374" s="22"/>
      <c r="DT374" s="22"/>
      <c r="DU374" s="22"/>
      <c r="DV374" s="22"/>
      <c r="DW374" s="22"/>
      <c r="DX374" s="22"/>
      <c r="DY374" s="22"/>
      <c r="DZ374" s="22"/>
      <c r="EA374" s="22"/>
      <c r="EB374" s="22"/>
      <c r="EC374" s="23">
        <f>EC446</f>
        <v>74272</v>
      </c>
      <c r="ED374" s="23" t="str">
        <f>ED446</f>
        <v>26,194</v>
      </c>
      <c r="EE374" s="23" t="str">
        <f>EE446</f>
        <v>43,945</v>
      </c>
      <c r="EF374" s="24" t="str">
        <f>EF446</f>
        <v>4,133</v>
      </c>
      <c r="EG374" s="3"/>
    </row>
    <row r="375" spans="2:137" s="19" customFormat="1" ht="11.25" customHeight="1" x14ac:dyDescent="0.2">
      <c r="B375" s="25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6"/>
      <c r="CP375" s="26"/>
      <c r="CQ375" s="26"/>
      <c r="CR375" s="27"/>
      <c r="CS375" s="22"/>
      <c r="CT375" s="22"/>
      <c r="CU375" s="22"/>
      <c r="CV375" s="22"/>
      <c r="CW375" s="22"/>
      <c r="CX375" s="22"/>
      <c r="CY375" s="22"/>
      <c r="CZ375" s="22"/>
      <c r="DA375" s="22"/>
      <c r="DB375" s="22"/>
      <c r="DC375" s="22"/>
      <c r="DD375" s="22"/>
      <c r="DE375" s="22"/>
      <c r="DF375" s="22"/>
      <c r="DG375" s="22"/>
      <c r="DH375" s="22"/>
      <c r="DI375" s="22"/>
      <c r="DJ375" s="22"/>
      <c r="DK375" s="22"/>
      <c r="DL375" s="22"/>
      <c r="DM375" s="22"/>
      <c r="DN375" s="22"/>
      <c r="DO375" s="22"/>
      <c r="DP375" s="22"/>
      <c r="DQ375" s="22"/>
      <c r="DR375" s="22"/>
      <c r="DS375" s="22"/>
      <c r="DT375" s="22"/>
      <c r="DU375" s="22"/>
      <c r="DV375" s="22"/>
      <c r="DW375" s="22"/>
      <c r="DX375" s="22"/>
      <c r="DY375" s="22"/>
      <c r="DZ375" s="22"/>
      <c r="EA375" s="22"/>
      <c r="EB375" s="22"/>
      <c r="EC375" s="26"/>
      <c r="ED375" s="26"/>
      <c r="EE375" s="26"/>
      <c r="EF375" s="27"/>
      <c r="EG375" s="3"/>
    </row>
    <row r="376" spans="2:137" s="19" customFormat="1" ht="11.25" customHeight="1" x14ac:dyDescent="0.2">
      <c r="B376" s="25"/>
      <c r="C376" s="21"/>
      <c r="D376" s="21" t="s">
        <v>6</v>
      </c>
      <c r="E376" s="21"/>
      <c r="F376" s="21"/>
      <c r="G376" s="21" t="s">
        <v>4</v>
      </c>
      <c r="H376" s="21"/>
      <c r="I376" s="21"/>
      <c r="J376" s="21"/>
      <c r="K376" s="21"/>
      <c r="L376" s="21"/>
      <c r="M376" s="21"/>
      <c r="N376" s="21" t="s">
        <v>96</v>
      </c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6"/>
      <c r="CP376" s="26"/>
      <c r="CQ376" s="26"/>
      <c r="CR376" s="27"/>
      <c r="CS376" s="22"/>
      <c r="CT376" s="22"/>
      <c r="CU376" s="22"/>
      <c r="CV376" s="22"/>
      <c r="CW376" s="22"/>
      <c r="CX376" s="22"/>
      <c r="CY376" s="22"/>
      <c r="CZ376" s="22"/>
      <c r="DA376" s="22"/>
      <c r="DB376" s="22"/>
      <c r="DC376" s="22"/>
      <c r="DD376" s="22"/>
      <c r="DE376" s="22"/>
      <c r="DF376" s="22"/>
      <c r="DG376" s="22"/>
      <c r="DH376" s="22"/>
      <c r="DI376" s="22"/>
      <c r="DJ376" s="22"/>
      <c r="DK376" s="22"/>
      <c r="DL376" s="22"/>
      <c r="DM376" s="22"/>
      <c r="DN376" s="22"/>
      <c r="DO376" s="22"/>
      <c r="DP376" s="22"/>
      <c r="DQ376" s="22"/>
      <c r="DR376" s="22"/>
      <c r="DS376" s="22"/>
      <c r="DT376" s="22"/>
      <c r="DU376" s="22"/>
      <c r="DV376" s="22"/>
      <c r="DW376" s="22"/>
      <c r="DX376" s="22"/>
      <c r="DY376" s="22"/>
      <c r="DZ376" s="22"/>
      <c r="EA376" s="22"/>
      <c r="EB376" s="22"/>
      <c r="EC376" s="26"/>
      <c r="ED376" s="26"/>
      <c r="EE376" s="26"/>
      <c r="EF376" s="27"/>
      <c r="EG376" s="3"/>
    </row>
    <row r="377" spans="2:137" s="19" customFormat="1" ht="11.25" customHeight="1" x14ac:dyDescent="0.2">
      <c r="B377" s="25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6"/>
      <c r="CP377" s="26"/>
      <c r="CQ377" s="26"/>
      <c r="CR377" s="27"/>
      <c r="CS377" s="22"/>
      <c r="CT377" s="22"/>
      <c r="CU377" s="22"/>
      <c r="CV377" s="22"/>
      <c r="CW377" s="22"/>
      <c r="CX377" s="22"/>
      <c r="CY377" s="22"/>
      <c r="CZ377" s="22"/>
      <c r="DA377" s="22"/>
      <c r="DB377" s="22"/>
      <c r="DC377" s="22"/>
      <c r="DD377" s="22"/>
      <c r="DE377" s="22"/>
      <c r="DF377" s="22"/>
      <c r="DG377" s="22"/>
      <c r="DH377" s="22"/>
      <c r="DI377" s="22"/>
      <c r="DJ377" s="22"/>
      <c r="DK377" s="22"/>
      <c r="DL377" s="22"/>
      <c r="DM377" s="22"/>
      <c r="DN377" s="22"/>
      <c r="DO377" s="22"/>
      <c r="DP377" s="22"/>
      <c r="DQ377" s="22"/>
      <c r="DR377" s="22"/>
      <c r="DS377" s="22"/>
      <c r="DT377" s="22"/>
      <c r="DU377" s="22"/>
      <c r="DV377" s="22"/>
      <c r="DW377" s="22"/>
      <c r="DX377" s="22"/>
      <c r="DY377" s="22"/>
      <c r="DZ377" s="22"/>
      <c r="EA377" s="22"/>
      <c r="EB377" s="22"/>
      <c r="EC377" s="26"/>
      <c r="ED377" s="26"/>
      <c r="EE377" s="26"/>
      <c r="EF377" s="27"/>
      <c r="EG377" s="3"/>
    </row>
    <row r="378" spans="2:137" s="19" customFormat="1" ht="11.25" customHeight="1" x14ac:dyDescent="0.2">
      <c r="B378" s="25"/>
      <c r="C378" s="21"/>
      <c r="D378" s="21"/>
      <c r="E378" s="21"/>
      <c r="F378" s="21"/>
      <c r="G378" s="21" t="s">
        <v>29</v>
      </c>
      <c r="H378" s="21" t="s">
        <v>56</v>
      </c>
      <c r="I378" s="21"/>
      <c r="J378" s="21"/>
      <c r="K378" s="21"/>
      <c r="L378" s="21"/>
      <c r="M378" s="21" t="s">
        <v>97</v>
      </c>
      <c r="N378" s="21"/>
      <c r="O378" s="21"/>
      <c r="P378" s="21"/>
      <c r="Q378" s="21"/>
      <c r="R378" s="21" t="s">
        <v>57</v>
      </c>
      <c r="S378" s="21"/>
      <c r="T378" s="21"/>
      <c r="U378" s="21"/>
      <c r="V378" s="21"/>
      <c r="W378" s="21" t="s">
        <v>59</v>
      </c>
      <c r="X378" s="21"/>
      <c r="Y378" s="21"/>
      <c r="Z378" s="21"/>
      <c r="AA378" s="21"/>
      <c r="AB378" s="115" t="s">
        <v>184</v>
      </c>
      <c r="AC378" s="21"/>
      <c r="AD378" s="21" t="s">
        <v>32</v>
      </c>
      <c r="AE378" s="21"/>
      <c r="AF378" s="21" t="s">
        <v>30</v>
      </c>
      <c r="AG378" s="21"/>
      <c r="AH378" s="21"/>
      <c r="AI378" s="21"/>
      <c r="AJ378" s="21"/>
      <c r="AK378" s="21"/>
      <c r="AL378" s="21" t="s">
        <v>192</v>
      </c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6"/>
      <c r="CP378" s="26"/>
      <c r="CQ378" s="26"/>
      <c r="CR378" s="27"/>
      <c r="CS378" s="22"/>
      <c r="CT378" s="22"/>
      <c r="CU378" s="22"/>
      <c r="CV378" s="22"/>
      <c r="CW378" s="22"/>
      <c r="CX378" s="22"/>
      <c r="CY378" s="22"/>
      <c r="CZ378" s="22"/>
      <c r="DA378" s="22"/>
      <c r="DB378" s="22"/>
      <c r="DC378" s="22"/>
      <c r="DD378" s="22"/>
      <c r="DE378" s="22"/>
      <c r="DF378" s="22"/>
      <c r="DG378" s="22"/>
      <c r="DH378" s="22"/>
      <c r="DI378" s="22"/>
      <c r="DJ378" s="22"/>
      <c r="DK378" s="22"/>
      <c r="DL378" s="22"/>
      <c r="DM378" s="22"/>
      <c r="DN378" s="22"/>
      <c r="DO378" s="22"/>
      <c r="DP378" s="22"/>
      <c r="DQ378" s="22"/>
      <c r="DR378" s="22"/>
      <c r="DS378" s="22"/>
      <c r="DT378" s="22"/>
      <c r="DU378" s="22"/>
      <c r="DV378" s="22"/>
      <c r="DW378" s="22"/>
      <c r="DX378" s="22"/>
      <c r="DY378" s="22"/>
      <c r="DZ378" s="22"/>
      <c r="EA378" s="22"/>
      <c r="EB378" s="22"/>
      <c r="EC378" s="26"/>
      <c r="ED378" s="26"/>
      <c r="EE378" s="26"/>
      <c r="EF378" s="27"/>
      <c r="EG378" s="3"/>
    </row>
    <row r="379" spans="2:137" s="19" customFormat="1" ht="11.25" customHeight="1" x14ac:dyDescent="0.2">
      <c r="B379" s="25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6"/>
      <c r="CP379" s="26"/>
      <c r="CQ379" s="26"/>
      <c r="CR379" s="27"/>
      <c r="CS379" s="22"/>
      <c r="CT379" s="22"/>
      <c r="CU379" s="22"/>
      <c r="CV379" s="22"/>
      <c r="CW379" s="22"/>
      <c r="CX379" s="22"/>
      <c r="CY379" s="22"/>
      <c r="CZ379" s="22"/>
      <c r="DA379" s="22"/>
      <c r="DB379" s="22"/>
      <c r="DC379" s="22"/>
      <c r="DD379" s="22"/>
      <c r="DE379" s="22"/>
      <c r="DF379" s="22"/>
      <c r="DG379" s="22"/>
      <c r="DH379" s="22"/>
      <c r="DI379" s="22"/>
      <c r="DJ379" s="22"/>
      <c r="DK379" s="22"/>
      <c r="DL379" s="22"/>
      <c r="DM379" s="22"/>
      <c r="DN379" s="22"/>
      <c r="DO379" s="22"/>
      <c r="DP379" s="22"/>
      <c r="DQ379" s="22"/>
      <c r="DR379" s="22"/>
      <c r="DS379" s="22"/>
      <c r="DT379" s="22"/>
      <c r="DU379" s="22"/>
      <c r="DV379" s="22"/>
      <c r="DW379" s="22"/>
      <c r="DX379" s="22"/>
      <c r="DY379" s="22"/>
      <c r="DZ379" s="22"/>
      <c r="EA379" s="22"/>
      <c r="EB379" s="22"/>
      <c r="EC379" s="26"/>
      <c r="ED379" s="26"/>
      <c r="EE379" s="26"/>
      <c r="EF379" s="27"/>
      <c r="EG379" s="3"/>
    </row>
    <row r="380" spans="2:137" s="19" customFormat="1" ht="11.25" customHeight="1" x14ac:dyDescent="0.2">
      <c r="B380" s="25"/>
      <c r="C380" s="21"/>
      <c r="D380" s="21"/>
      <c r="E380" s="21"/>
      <c r="F380" s="21"/>
      <c r="G380" s="21" t="s">
        <v>172</v>
      </c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 t="s">
        <v>46</v>
      </c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 t="str">
        <f>TEXT(자재단가!R6,"#,##0.#######")</f>
        <v>419,160.</v>
      </c>
      <c r="AQ380" s="21"/>
      <c r="AR380" s="21"/>
      <c r="AS380" s="21"/>
      <c r="AT380" s="21"/>
      <c r="AU380" s="21"/>
      <c r="AV380" s="21"/>
      <c r="AW380" s="21"/>
      <c r="AX380" s="21"/>
      <c r="AY380" s="21"/>
      <c r="AZ380" s="21" t="s">
        <v>186</v>
      </c>
      <c r="BA380" s="21"/>
      <c r="BB380" s="21"/>
      <c r="BC380" s="21" t="str">
        <f>TEXT(1.05,"#,##0.#######")</f>
        <v>1.05</v>
      </c>
      <c r="BD380" s="21"/>
      <c r="BE380" s="21"/>
      <c r="BF380" s="21"/>
      <c r="BG380" s="21" t="s">
        <v>17</v>
      </c>
      <c r="BH380" s="21"/>
      <c r="BI380" s="21"/>
      <c r="BJ380" s="21" t="s">
        <v>12</v>
      </c>
      <c r="BK380" s="21"/>
      <c r="BL380" s="21" t="str">
        <f>TEXT(10,"#,##0.#######")</f>
        <v>10.</v>
      </c>
      <c r="BM380" s="21"/>
      <c r="BN380" s="21" t="s">
        <v>43</v>
      </c>
      <c r="BO380" s="21"/>
      <c r="BP380" s="21"/>
      <c r="BQ380" s="21" t="s">
        <v>15</v>
      </c>
      <c r="BR380" s="21"/>
      <c r="BS380" s="21"/>
      <c r="BT380" s="21" t="str">
        <f>TEXT(0.7,"#,##0.0#######")</f>
        <v>0.7</v>
      </c>
      <c r="BU380" s="21"/>
      <c r="BV380" s="21"/>
      <c r="BW380" s="21"/>
      <c r="BX380" s="21" t="s">
        <v>186</v>
      </c>
      <c r="BY380" s="21"/>
      <c r="BZ380" s="21"/>
      <c r="CA380" s="21" t="str">
        <f>TEXT(AB378,"#,##0.#######")</f>
        <v>75.</v>
      </c>
      <c r="CB380" s="21"/>
      <c r="CC380" s="21"/>
      <c r="CD380" s="21" t="s">
        <v>32</v>
      </c>
      <c r="CE380" s="21"/>
      <c r="CF380" s="21" t="s">
        <v>11</v>
      </c>
      <c r="CG380" s="21"/>
      <c r="CH380" s="21"/>
      <c r="CI380" s="21" t="str">
        <f>TEXT(TRUNC(AP380*BC380/BL380*BT380*(CA380*(1/100)),1),"#,##0.#######")</f>
        <v>23,106.1</v>
      </c>
      <c r="CJ380" s="21"/>
      <c r="CK380" s="21"/>
      <c r="CL380" s="21"/>
      <c r="CM380" s="21"/>
      <c r="CN380" s="21"/>
      <c r="CO380" s="26"/>
      <c r="CP380" s="26"/>
      <c r="CQ380" s="26"/>
      <c r="CR380" s="27"/>
      <c r="CS380" s="22"/>
      <c r="CT380" s="22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2"/>
      <c r="DI380" s="22"/>
      <c r="DJ380" s="22"/>
      <c r="DK380" s="22"/>
      <c r="DL380" s="22"/>
      <c r="DM380" s="22"/>
      <c r="DN380" s="22"/>
      <c r="DO380" s="22"/>
      <c r="DP380" s="22"/>
      <c r="DQ380" s="22"/>
      <c r="DR380" s="22"/>
      <c r="DS380" s="22"/>
      <c r="DT380" s="22"/>
      <c r="DU380" s="22"/>
      <c r="DV380" s="22"/>
      <c r="DW380" s="22"/>
      <c r="DX380" s="22"/>
      <c r="DY380" s="22"/>
      <c r="DZ380" s="22"/>
      <c r="EA380" s="22"/>
      <c r="EB380" s="22"/>
      <c r="EC380" s="26"/>
      <c r="ED380" s="26"/>
      <c r="EE380" s="26"/>
      <c r="EF380" s="27"/>
      <c r="EG380" s="3"/>
    </row>
    <row r="381" spans="2:137" s="108" customFormat="1" ht="11.25" customHeight="1" x14ac:dyDescent="0.2">
      <c r="B381" s="25"/>
      <c r="C381" s="105"/>
      <c r="D381" s="105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  <c r="Y381" s="105"/>
      <c r="Z381" s="105"/>
      <c r="AA381" s="105"/>
      <c r="AB381" s="105"/>
      <c r="AC381" s="105"/>
      <c r="AD381" s="105"/>
      <c r="AE381" s="105"/>
      <c r="AF381" s="105"/>
      <c r="AG381" s="105"/>
      <c r="AH381" s="105"/>
      <c r="AI381" s="105"/>
      <c r="AJ381" s="105"/>
      <c r="AK381" s="105"/>
      <c r="AL381" s="105"/>
      <c r="AM381" s="105"/>
      <c r="AN381" s="105"/>
      <c r="AO381" s="105"/>
      <c r="AP381" s="105"/>
      <c r="AQ381" s="105"/>
      <c r="AR381" s="105"/>
      <c r="AS381" s="105"/>
      <c r="AT381" s="105"/>
      <c r="AU381" s="105"/>
      <c r="AV381" s="105"/>
      <c r="AW381" s="105"/>
      <c r="AX381" s="105"/>
      <c r="AY381" s="105"/>
      <c r="AZ381" s="105"/>
      <c r="BA381" s="105"/>
      <c r="BB381" s="105"/>
      <c r="BC381" s="105"/>
      <c r="BD381" s="105"/>
      <c r="BE381" s="105"/>
      <c r="BF381" s="105"/>
      <c r="BG381" s="105"/>
      <c r="BH381" s="105"/>
      <c r="BI381" s="105"/>
      <c r="BJ381" s="105"/>
      <c r="BK381" s="105"/>
      <c r="BL381" s="105"/>
      <c r="BM381" s="105"/>
      <c r="BN381" s="105"/>
      <c r="BO381" s="105"/>
      <c r="BP381" s="105"/>
      <c r="BQ381" s="105"/>
      <c r="BR381" s="105"/>
      <c r="BS381" s="105"/>
      <c r="BT381" s="105"/>
      <c r="BU381" s="105"/>
      <c r="BV381" s="105"/>
      <c r="BW381" s="105"/>
      <c r="BX381" s="105"/>
      <c r="BY381" s="105"/>
      <c r="BZ381" s="105"/>
      <c r="CA381" s="105"/>
      <c r="CB381" s="105"/>
      <c r="CC381" s="105"/>
      <c r="CD381" s="105"/>
      <c r="CE381" s="105"/>
      <c r="CF381" s="105"/>
      <c r="CG381" s="105"/>
      <c r="CH381" s="105"/>
      <c r="CI381" s="105"/>
      <c r="CJ381" s="105"/>
      <c r="CK381" s="105"/>
      <c r="CL381" s="105"/>
      <c r="CM381" s="105"/>
      <c r="CN381" s="105"/>
      <c r="CO381" s="26"/>
      <c r="CP381" s="26"/>
      <c r="CQ381" s="26"/>
      <c r="CR381" s="27"/>
      <c r="CS381" s="106"/>
      <c r="CT381" s="106"/>
      <c r="CU381" s="106"/>
      <c r="CV381" s="106"/>
      <c r="CW381" s="106"/>
      <c r="CX381" s="106"/>
      <c r="CY381" s="106"/>
      <c r="CZ381" s="106"/>
      <c r="DA381" s="106"/>
      <c r="DB381" s="106"/>
      <c r="DC381" s="106"/>
      <c r="DD381" s="106"/>
      <c r="DE381" s="106"/>
      <c r="DF381" s="106"/>
      <c r="DG381" s="106"/>
      <c r="DH381" s="106"/>
      <c r="DI381" s="106"/>
      <c r="DJ381" s="106"/>
      <c r="DK381" s="106"/>
      <c r="DL381" s="106"/>
      <c r="DM381" s="106"/>
      <c r="DN381" s="106"/>
      <c r="DO381" s="106"/>
      <c r="DP381" s="106"/>
      <c r="DQ381" s="106"/>
      <c r="DR381" s="106"/>
      <c r="DS381" s="106"/>
      <c r="DT381" s="106"/>
      <c r="DU381" s="106"/>
      <c r="DV381" s="106"/>
      <c r="DW381" s="106"/>
      <c r="DX381" s="106"/>
      <c r="DY381" s="106"/>
      <c r="DZ381" s="106"/>
      <c r="EA381" s="106"/>
      <c r="EB381" s="106"/>
      <c r="EC381" s="26"/>
      <c r="ED381" s="26"/>
      <c r="EE381" s="26"/>
      <c r="EF381" s="27"/>
      <c r="EG381" s="107"/>
    </row>
    <row r="382" spans="2:137" s="108" customFormat="1" ht="11.25" customHeight="1" x14ac:dyDescent="0.2">
      <c r="B382" s="25"/>
      <c r="C382" s="105"/>
      <c r="D382" s="105"/>
      <c r="E382" s="105"/>
      <c r="F382" s="105"/>
      <c r="G382" s="105" t="s">
        <v>173</v>
      </c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 t="s">
        <v>99</v>
      </c>
      <c r="X382" s="105"/>
      <c r="Y382" s="105"/>
      <c r="Z382" s="105"/>
      <c r="AA382" s="105"/>
      <c r="AB382" s="105"/>
      <c r="AC382" s="105"/>
      <c r="AD382" s="105"/>
      <c r="AE382" s="105"/>
      <c r="AF382" s="105"/>
      <c r="AG382" s="105"/>
      <c r="AH382" s="105"/>
      <c r="AI382" s="105"/>
      <c r="AJ382" s="105" t="str">
        <f>TEXT(자재단가!R5,"#,##0.#######")</f>
        <v>1,250.</v>
      </c>
      <c r="AK382" s="105"/>
      <c r="AL382" s="105"/>
      <c r="AM382" s="105"/>
      <c r="AN382" s="105"/>
      <c r="AO382" s="105"/>
      <c r="AP382" s="105"/>
      <c r="AQ382" s="105"/>
      <c r="AR382" s="105" t="s">
        <v>15</v>
      </c>
      <c r="AS382" s="105"/>
      <c r="AT382" s="105"/>
      <c r="AU382" s="105" t="str">
        <f>TEXT(1.03,"#,##0.#######")</f>
        <v>1.03</v>
      </c>
      <c r="AV382" s="105"/>
      <c r="AW382" s="105"/>
      <c r="AX382" s="105"/>
      <c r="AY382" s="105" t="s">
        <v>33</v>
      </c>
      <c r="AZ382" s="105"/>
      <c r="BA382" s="105"/>
      <c r="BB382" s="105" t="s">
        <v>12</v>
      </c>
      <c r="BC382" s="105"/>
      <c r="BD382" s="105" t="str">
        <f>TEXT(10,"#,##0.#######")</f>
        <v>10.</v>
      </c>
      <c r="BE382" s="105"/>
      <c r="BF382" s="105" t="s">
        <v>43</v>
      </c>
      <c r="BG382" s="105"/>
      <c r="BH382" s="105"/>
      <c r="BI382" s="105" t="s">
        <v>188</v>
      </c>
      <c r="BJ382" s="105"/>
      <c r="BK382" s="105" t="str">
        <f>TEXT(TRUNC(AJ382*AU382/BD382,1),"#,##0.#######")</f>
        <v>128.7</v>
      </c>
      <c r="BL382" s="105"/>
      <c r="BM382" s="105"/>
      <c r="BN382" s="105"/>
      <c r="BO382" s="105"/>
      <c r="BP382" s="105"/>
      <c r="BQ382" s="105"/>
      <c r="BR382" s="105"/>
      <c r="BS382" s="105"/>
      <c r="BT382" s="105"/>
      <c r="BU382" s="105"/>
      <c r="BV382" s="105"/>
      <c r="BW382" s="105"/>
      <c r="BX382" s="105"/>
      <c r="BY382" s="105"/>
      <c r="BZ382" s="105"/>
      <c r="CA382" s="105"/>
      <c r="CB382" s="105"/>
      <c r="CC382" s="105"/>
      <c r="CD382" s="105"/>
      <c r="CE382" s="105"/>
      <c r="CF382" s="105"/>
      <c r="CG382" s="105"/>
      <c r="CH382" s="105"/>
      <c r="CI382" s="105"/>
      <c r="CJ382" s="105"/>
      <c r="CK382" s="105"/>
      <c r="CL382" s="105"/>
      <c r="CM382" s="105"/>
      <c r="CN382" s="105"/>
      <c r="CO382" s="26"/>
      <c r="CP382" s="26"/>
      <c r="CQ382" s="26"/>
      <c r="CR382" s="27"/>
      <c r="CS382" s="106"/>
      <c r="CT382" s="106"/>
      <c r="CU382" s="106"/>
      <c r="CV382" s="106"/>
      <c r="CW382" s="106"/>
      <c r="CX382" s="106"/>
      <c r="CY382" s="106"/>
      <c r="CZ382" s="106"/>
      <c r="DA382" s="106"/>
      <c r="DB382" s="106"/>
      <c r="DC382" s="106"/>
      <c r="DD382" s="106"/>
      <c r="DE382" s="106"/>
      <c r="DF382" s="106"/>
      <c r="DG382" s="106"/>
      <c r="DH382" s="106"/>
      <c r="DI382" s="106"/>
      <c r="DJ382" s="106"/>
      <c r="DK382" s="106"/>
      <c r="DL382" s="106"/>
      <c r="DM382" s="106"/>
      <c r="DN382" s="106"/>
      <c r="DO382" s="106"/>
      <c r="DP382" s="106"/>
      <c r="DQ382" s="106"/>
      <c r="DR382" s="106"/>
      <c r="DS382" s="106"/>
      <c r="DT382" s="106"/>
      <c r="DU382" s="106"/>
      <c r="DV382" s="106"/>
      <c r="DW382" s="106"/>
      <c r="DX382" s="106"/>
      <c r="DY382" s="106"/>
      <c r="DZ382" s="106"/>
      <c r="EA382" s="106"/>
      <c r="EB382" s="106"/>
      <c r="EC382" s="26"/>
      <c r="ED382" s="26"/>
      <c r="EE382" s="26"/>
      <c r="EF382" s="27"/>
      <c r="EG382" s="107"/>
    </row>
    <row r="383" spans="2:137" s="19" customFormat="1" ht="11.25" customHeight="1" x14ac:dyDescent="0.2">
      <c r="B383" s="25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6"/>
      <c r="CP383" s="26"/>
      <c r="CQ383" s="26"/>
      <c r="CR383" s="27"/>
      <c r="CS383" s="22"/>
      <c r="CT383" s="22"/>
      <c r="CU383" s="22"/>
      <c r="CV383" s="22"/>
      <c r="CW383" s="22"/>
      <c r="CX383" s="22"/>
      <c r="CY383" s="22"/>
      <c r="CZ383" s="22"/>
      <c r="DA383" s="22"/>
      <c r="DB383" s="22"/>
      <c r="DC383" s="22"/>
      <c r="DD383" s="22"/>
      <c r="DE383" s="22"/>
      <c r="DF383" s="22"/>
      <c r="DG383" s="22"/>
      <c r="DH383" s="22"/>
      <c r="DI383" s="22"/>
      <c r="DJ383" s="22"/>
      <c r="DK383" s="22"/>
      <c r="DL383" s="22"/>
      <c r="DM383" s="22"/>
      <c r="DN383" s="22"/>
      <c r="DO383" s="22"/>
      <c r="DP383" s="22"/>
      <c r="DQ383" s="22"/>
      <c r="DR383" s="22"/>
      <c r="DS383" s="22"/>
      <c r="DT383" s="22"/>
      <c r="DU383" s="22"/>
      <c r="DV383" s="22"/>
      <c r="DW383" s="22"/>
      <c r="DX383" s="22"/>
      <c r="DY383" s="22"/>
      <c r="DZ383" s="22"/>
      <c r="EA383" s="22"/>
      <c r="EB383" s="22"/>
      <c r="EC383" s="26"/>
      <c r="ED383" s="26"/>
      <c r="EE383" s="26"/>
      <c r="EF383" s="27"/>
      <c r="EG383" s="3"/>
    </row>
    <row r="384" spans="2:137" s="19" customFormat="1" ht="11.25" customHeight="1" x14ac:dyDescent="0.2">
      <c r="B384" s="25"/>
      <c r="C384" s="21"/>
      <c r="D384" s="21"/>
      <c r="E384" s="21"/>
      <c r="F384" s="21"/>
      <c r="G384" s="21" t="s">
        <v>53</v>
      </c>
      <c r="H384" s="21"/>
      <c r="I384" s="21"/>
      <c r="J384" s="21"/>
      <c r="K384" s="21"/>
      <c r="L384" s="21"/>
      <c r="M384" s="21"/>
      <c r="N384" s="21"/>
      <c r="O384" s="21"/>
      <c r="P384" s="21" t="s">
        <v>9</v>
      </c>
      <c r="Q384" s="21"/>
      <c r="R384" s="21"/>
      <c r="S384" s="21" t="str">
        <f>TEXT(TRUNC(CI380+BK382,1),"#,##0.#######")</f>
        <v>23,234.8</v>
      </c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6"/>
      <c r="CP384" s="26" t="str">
        <f>S384</f>
        <v>23,234.8</v>
      </c>
      <c r="CQ384" s="26"/>
      <c r="CR384" s="27"/>
      <c r="CS384" s="22"/>
      <c r="CT384" s="22"/>
      <c r="CU384" s="22"/>
      <c r="CV384" s="22"/>
      <c r="CW384" s="22"/>
      <c r="CX384" s="22"/>
      <c r="CY384" s="22"/>
      <c r="CZ384" s="22"/>
      <c r="DA384" s="22"/>
      <c r="DB384" s="22"/>
      <c r="DC384" s="22"/>
      <c r="DD384" s="22"/>
      <c r="DE384" s="22"/>
      <c r="DF384" s="22"/>
      <c r="DG384" s="22"/>
      <c r="DH384" s="22"/>
      <c r="DI384" s="22"/>
      <c r="DJ384" s="22"/>
      <c r="DK384" s="22"/>
      <c r="DL384" s="22"/>
      <c r="DM384" s="22"/>
      <c r="DN384" s="22"/>
      <c r="DO384" s="22"/>
      <c r="DP384" s="22"/>
      <c r="DQ384" s="22"/>
      <c r="DR384" s="22"/>
      <c r="DS384" s="22"/>
      <c r="DT384" s="22"/>
      <c r="DU384" s="22"/>
      <c r="DV384" s="22"/>
      <c r="DW384" s="22"/>
      <c r="DX384" s="22"/>
      <c r="DY384" s="22"/>
      <c r="DZ384" s="22"/>
      <c r="EA384" s="22"/>
      <c r="EB384" s="22"/>
      <c r="EC384" s="26"/>
      <c r="ED384" s="26" t="str">
        <f>S384</f>
        <v>23,234.8</v>
      </c>
      <c r="EE384" s="26"/>
      <c r="EF384" s="27"/>
      <c r="EG384" s="3"/>
    </row>
    <row r="385" spans="2:137" s="19" customFormat="1" ht="11.25" customHeight="1" x14ac:dyDescent="0.2">
      <c r="B385" s="25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6"/>
      <c r="CP385" s="26"/>
      <c r="CQ385" s="26"/>
      <c r="CR385" s="27"/>
      <c r="CS385" s="22"/>
      <c r="CT385" s="22"/>
      <c r="CU385" s="22"/>
      <c r="CV385" s="22"/>
      <c r="CW385" s="22"/>
      <c r="CX385" s="22"/>
      <c r="CY385" s="22"/>
      <c r="CZ385" s="22"/>
      <c r="DA385" s="22"/>
      <c r="DB385" s="22"/>
      <c r="DC385" s="22"/>
      <c r="DD385" s="22"/>
      <c r="DE385" s="22"/>
      <c r="DF385" s="22"/>
      <c r="DG385" s="22"/>
      <c r="DH385" s="22"/>
      <c r="DI385" s="22"/>
      <c r="DJ385" s="22"/>
      <c r="DK385" s="22"/>
      <c r="DL385" s="22"/>
      <c r="DM385" s="22"/>
      <c r="DN385" s="22"/>
      <c r="DO385" s="22"/>
      <c r="DP385" s="22"/>
      <c r="DQ385" s="22"/>
      <c r="DR385" s="22"/>
      <c r="DS385" s="22"/>
      <c r="DT385" s="22"/>
      <c r="DU385" s="22"/>
      <c r="DV385" s="22"/>
      <c r="DW385" s="22"/>
      <c r="DX385" s="22"/>
      <c r="DY385" s="22"/>
      <c r="DZ385" s="22"/>
      <c r="EA385" s="22"/>
      <c r="EB385" s="22"/>
      <c r="EC385" s="26"/>
      <c r="ED385" s="26"/>
      <c r="EE385" s="26"/>
      <c r="EF385" s="27"/>
      <c r="EG385" s="3"/>
    </row>
    <row r="386" spans="2:137" s="19" customFormat="1" ht="11.25" customHeight="1" x14ac:dyDescent="0.2">
      <c r="B386" s="25"/>
      <c r="C386" s="21"/>
      <c r="D386" s="21" t="s">
        <v>22</v>
      </c>
      <c r="E386" s="21"/>
      <c r="F386" s="21"/>
      <c r="G386" s="21" t="s">
        <v>52</v>
      </c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6"/>
      <c r="CP386" s="26"/>
      <c r="CQ386" s="26"/>
      <c r="CR386" s="27"/>
      <c r="CS386" s="22"/>
      <c r="CT386" s="22"/>
      <c r="CU386" s="22"/>
      <c r="CV386" s="22"/>
      <c r="CW386" s="22"/>
      <c r="CX386" s="22"/>
      <c r="CY386" s="22"/>
      <c r="CZ386" s="22"/>
      <c r="DA386" s="22"/>
      <c r="DB386" s="22"/>
      <c r="DC386" s="22"/>
      <c r="DD386" s="22"/>
      <c r="DE386" s="22"/>
      <c r="DF386" s="22"/>
      <c r="DG386" s="22"/>
      <c r="DH386" s="22"/>
      <c r="DI386" s="22"/>
      <c r="DJ386" s="22"/>
      <c r="DK386" s="22"/>
      <c r="DL386" s="22"/>
      <c r="DM386" s="22"/>
      <c r="DN386" s="22"/>
      <c r="DO386" s="22"/>
      <c r="DP386" s="22"/>
      <c r="DQ386" s="22"/>
      <c r="DR386" s="22"/>
      <c r="DS386" s="22"/>
      <c r="DT386" s="22"/>
      <c r="DU386" s="22"/>
      <c r="DV386" s="22"/>
      <c r="DW386" s="22"/>
      <c r="DX386" s="22"/>
      <c r="DY386" s="22"/>
      <c r="DZ386" s="22"/>
      <c r="EA386" s="22"/>
      <c r="EB386" s="22"/>
      <c r="EC386" s="26"/>
      <c r="ED386" s="26"/>
      <c r="EE386" s="26"/>
      <c r="EF386" s="27"/>
      <c r="EG386" s="3"/>
    </row>
    <row r="387" spans="2:137" s="19" customFormat="1" ht="11.25" customHeight="1" x14ac:dyDescent="0.2">
      <c r="B387" s="25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6"/>
      <c r="CP387" s="26"/>
      <c r="CQ387" s="26"/>
      <c r="CR387" s="27"/>
      <c r="CS387" s="22"/>
      <c r="CT387" s="22"/>
      <c r="CU387" s="22"/>
      <c r="CV387" s="22"/>
      <c r="CW387" s="22"/>
      <c r="CX387" s="22"/>
      <c r="CY387" s="22"/>
      <c r="CZ387" s="22"/>
      <c r="DA387" s="22"/>
      <c r="DB387" s="22"/>
      <c r="DC387" s="22"/>
      <c r="DD387" s="22"/>
      <c r="DE387" s="22"/>
      <c r="DF387" s="22"/>
      <c r="DG387" s="22"/>
      <c r="DH387" s="22"/>
      <c r="DI387" s="22"/>
      <c r="DJ387" s="22"/>
      <c r="DK387" s="22"/>
      <c r="DL387" s="22"/>
      <c r="DM387" s="22"/>
      <c r="DN387" s="22"/>
      <c r="DO387" s="22"/>
      <c r="DP387" s="22"/>
      <c r="DQ387" s="22"/>
      <c r="DR387" s="22"/>
      <c r="DS387" s="22"/>
      <c r="DT387" s="22"/>
      <c r="DU387" s="22"/>
      <c r="DV387" s="22"/>
      <c r="DW387" s="22"/>
      <c r="DX387" s="22"/>
      <c r="DY387" s="22"/>
      <c r="DZ387" s="22"/>
      <c r="EA387" s="22"/>
      <c r="EB387" s="22"/>
      <c r="EC387" s="26"/>
      <c r="ED387" s="26"/>
      <c r="EE387" s="26"/>
      <c r="EF387" s="27"/>
      <c r="EG387" s="3"/>
    </row>
    <row r="388" spans="2:137" s="19" customFormat="1" ht="11.25" customHeight="1" x14ac:dyDescent="0.2">
      <c r="B388" s="25"/>
      <c r="C388" s="21"/>
      <c r="D388" s="21"/>
      <c r="E388" s="21" t="s">
        <v>36</v>
      </c>
      <c r="F388" s="21"/>
      <c r="G388" s="21" t="s">
        <v>37</v>
      </c>
      <c r="H388" s="21"/>
      <c r="I388" s="21" t="s">
        <v>38</v>
      </c>
      <c r="J388" s="21"/>
      <c r="K388" s="21"/>
      <c r="L388" s="21" t="s">
        <v>51</v>
      </c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6"/>
      <c r="CP388" s="26"/>
      <c r="CQ388" s="26"/>
      <c r="CR388" s="27"/>
      <c r="CS388" s="22"/>
      <c r="CT388" s="22"/>
      <c r="CU388" s="22"/>
      <c r="CV388" s="22"/>
      <c r="CW388" s="22"/>
      <c r="CX388" s="22"/>
      <c r="CY388" s="22"/>
      <c r="CZ388" s="22"/>
      <c r="DA388" s="22"/>
      <c r="DB388" s="22"/>
      <c r="DC388" s="22"/>
      <c r="DD388" s="22"/>
      <c r="DE388" s="22"/>
      <c r="DF388" s="22"/>
      <c r="DG388" s="22"/>
      <c r="DH388" s="22"/>
      <c r="DI388" s="22"/>
      <c r="DJ388" s="22"/>
      <c r="DK388" s="22"/>
      <c r="DL388" s="22"/>
      <c r="DM388" s="22"/>
      <c r="DN388" s="22"/>
      <c r="DO388" s="22"/>
      <c r="DP388" s="22"/>
      <c r="DQ388" s="22"/>
      <c r="DR388" s="22"/>
      <c r="DS388" s="22"/>
      <c r="DT388" s="22"/>
      <c r="DU388" s="22"/>
      <c r="DV388" s="22"/>
      <c r="DW388" s="22"/>
      <c r="DX388" s="22"/>
      <c r="DY388" s="22"/>
      <c r="DZ388" s="22"/>
      <c r="EA388" s="22"/>
      <c r="EB388" s="22"/>
      <c r="EC388" s="26"/>
      <c r="ED388" s="26"/>
      <c r="EE388" s="26"/>
      <c r="EF388" s="27"/>
      <c r="EG388" s="3"/>
    </row>
    <row r="389" spans="2:137" s="19" customFormat="1" ht="11.25" customHeight="1" x14ac:dyDescent="0.2">
      <c r="B389" s="25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6"/>
      <c r="CP389" s="26"/>
      <c r="CQ389" s="26"/>
      <c r="CR389" s="27"/>
      <c r="CS389" s="22"/>
      <c r="CT389" s="22"/>
      <c r="CU389" s="22"/>
      <c r="CV389" s="22"/>
      <c r="CW389" s="22"/>
      <c r="CX389" s="22"/>
      <c r="CY389" s="22"/>
      <c r="CZ389" s="22"/>
      <c r="DA389" s="22"/>
      <c r="DB389" s="22"/>
      <c r="DC389" s="22"/>
      <c r="DD389" s="22"/>
      <c r="DE389" s="22"/>
      <c r="DF389" s="22"/>
      <c r="DG389" s="22"/>
      <c r="DH389" s="22"/>
      <c r="DI389" s="22"/>
      <c r="DJ389" s="22"/>
      <c r="DK389" s="22"/>
      <c r="DL389" s="22"/>
      <c r="DM389" s="22"/>
      <c r="DN389" s="22"/>
      <c r="DO389" s="22"/>
      <c r="DP389" s="22"/>
      <c r="DQ389" s="22"/>
      <c r="DR389" s="22"/>
      <c r="DS389" s="22"/>
      <c r="DT389" s="22"/>
      <c r="DU389" s="22"/>
      <c r="DV389" s="22"/>
      <c r="DW389" s="22"/>
      <c r="DX389" s="22"/>
      <c r="DY389" s="22"/>
      <c r="DZ389" s="22"/>
      <c r="EA389" s="22"/>
      <c r="EB389" s="22"/>
      <c r="EC389" s="26"/>
      <c r="ED389" s="26"/>
      <c r="EE389" s="26"/>
      <c r="EF389" s="27"/>
      <c r="EG389" s="3"/>
    </row>
    <row r="390" spans="2:137" s="19" customFormat="1" ht="11.25" customHeight="1" x14ac:dyDescent="0.2">
      <c r="B390" s="25"/>
      <c r="C390" s="21"/>
      <c r="D390" s="21"/>
      <c r="E390" s="21"/>
      <c r="F390" s="21"/>
      <c r="G390" s="21" t="s">
        <v>47</v>
      </c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 t="s">
        <v>9</v>
      </c>
      <c r="S390" s="21"/>
      <c r="T390" s="21" t="str">
        <f>TEXT(노임단가!L6,"#,##0")</f>
        <v>189,303</v>
      </c>
      <c r="U390" s="21"/>
      <c r="V390" s="21"/>
      <c r="W390" s="21"/>
      <c r="X390" s="21"/>
      <c r="Y390" s="21"/>
      <c r="Z390" s="21"/>
      <c r="AA390" s="21"/>
      <c r="AB390" s="21"/>
      <c r="AC390" s="21"/>
      <c r="AD390" s="21" t="s">
        <v>15</v>
      </c>
      <c r="AE390" s="21"/>
      <c r="AF390" s="21"/>
      <c r="AG390" s="21" t="str">
        <f>TEXT(0.73,"#,##0.#######")</f>
        <v>0.73</v>
      </c>
      <c r="AH390" s="21"/>
      <c r="AI390" s="21"/>
      <c r="AJ390" s="21"/>
      <c r="AK390" s="21" t="s">
        <v>38</v>
      </c>
      <c r="AL390" s="21"/>
      <c r="AM390" s="21"/>
      <c r="AN390" s="21" t="s">
        <v>12</v>
      </c>
      <c r="AO390" s="21"/>
      <c r="AP390" s="21" t="str">
        <f>TEXT(10,"#,##0.#######")</f>
        <v>10.</v>
      </c>
      <c r="AQ390" s="21"/>
      <c r="AR390" s="21" t="s">
        <v>43</v>
      </c>
      <c r="AS390" s="21"/>
      <c r="AT390" s="21"/>
      <c r="AU390" s="21" t="s">
        <v>11</v>
      </c>
      <c r="AV390" s="21"/>
      <c r="AW390" s="21" t="str">
        <f>TEXT(TRUNC(T390*AG390/AP390,1),"#,##0.#######")</f>
        <v>13,819.1</v>
      </c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6"/>
      <c r="CP390" s="26"/>
      <c r="CQ390" s="26"/>
      <c r="CR390" s="27"/>
      <c r="CS390" s="22"/>
      <c r="CT390" s="22"/>
      <c r="CU390" s="22"/>
      <c r="CV390" s="22"/>
      <c r="CW390" s="22"/>
      <c r="CX390" s="22"/>
      <c r="CY390" s="22"/>
      <c r="CZ390" s="22"/>
      <c r="DA390" s="22"/>
      <c r="DB390" s="22"/>
      <c r="DC390" s="22"/>
      <c r="DD390" s="22"/>
      <c r="DE390" s="22"/>
      <c r="DF390" s="22"/>
      <c r="DG390" s="22"/>
      <c r="DH390" s="22"/>
      <c r="DI390" s="22"/>
      <c r="DJ390" s="22"/>
      <c r="DK390" s="22"/>
      <c r="DL390" s="22"/>
      <c r="DM390" s="22"/>
      <c r="DN390" s="22"/>
      <c r="DO390" s="22"/>
      <c r="DP390" s="22"/>
      <c r="DQ390" s="22"/>
      <c r="DR390" s="22"/>
      <c r="DS390" s="22"/>
      <c r="DT390" s="22"/>
      <c r="DU390" s="22"/>
      <c r="DV390" s="22"/>
      <c r="DW390" s="22"/>
      <c r="DX390" s="22"/>
      <c r="DY390" s="22"/>
      <c r="DZ390" s="22"/>
      <c r="EA390" s="22"/>
      <c r="EB390" s="22"/>
      <c r="EC390" s="26"/>
      <c r="ED390" s="26"/>
      <c r="EE390" s="26"/>
      <c r="EF390" s="27"/>
      <c r="EG390" s="3"/>
    </row>
    <row r="391" spans="2:137" s="19" customFormat="1" ht="11.25" customHeight="1" x14ac:dyDescent="0.2">
      <c r="B391" s="25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6"/>
      <c r="CP391" s="26"/>
      <c r="CQ391" s="26"/>
      <c r="CR391" s="27"/>
      <c r="CS391" s="22"/>
      <c r="CT391" s="22"/>
      <c r="CU391" s="22"/>
      <c r="CV391" s="22"/>
      <c r="CW391" s="22"/>
      <c r="CX391" s="22"/>
      <c r="CY391" s="22"/>
      <c r="CZ391" s="22"/>
      <c r="DA391" s="22"/>
      <c r="DB391" s="22"/>
      <c r="DC391" s="22"/>
      <c r="DD391" s="22"/>
      <c r="DE391" s="22"/>
      <c r="DF391" s="22"/>
      <c r="DG391" s="22"/>
      <c r="DH391" s="22"/>
      <c r="DI391" s="22"/>
      <c r="DJ391" s="22"/>
      <c r="DK391" s="22"/>
      <c r="DL391" s="22"/>
      <c r="DM391" s="22"/>
      <c r="DN391" s="22"/>
      <c r="DO391" s="22"/>
      <c r="DP391" s="22"/>
      <c r="DQ391" s="22"/>
      <c r="DR391" s="22"/>
      <c r="DS391" s="22"/>
      <c r="DT391" s="22"/>
      <c r="DU391" s="22"/>
      <c r="DV391" s="22"/>
      <c r="DW391" s="22"/>
      <c r="DX391" s="22"/>
      <c r="DY391" s="22"/>
      <c r="DZ391" s="22"/>
      <c r="EA391" s="22"/>
      <c r="EB391" s="22"/>
      <c r="EC391" s="26"/>
      <c r="ED391" s="26"/>
      <c r="EE391" s="26"/>
      <c r="EF391" s="27"/>
      <c r="EG391" s="3"/>
    </row>
    <row r="392" spans="2:137" s="19" customFormat="1" ht="11.25" customHeight="1" x14ac:dyDescent="0.2">
      <c r="B392" s="25"/>
      <c r="C392" s="21"/>
      <c r="D392" s="21"/>
      <c r="E392" s="21"/>
      <c r="F392" s="21"/>
      <c r="G392" s="21" t="s">
        <v>39</v>
      </c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 t="s">
        <v>9</v>
      </c>
      <c r="S392" s="21"/>
      <c r="T392" s="21"/>
      <c r="U392" s="21" t="str">
        <f>TEXT(노임단가!L5,"#,##0")</f>
        <v>109,819</v>
      </c>
      <c r="V392" s="21"/>
      <c r="W392" s="21"/>
      <c r="X392" s="21"/>
      <c r="Y392" s="21"/>
      <c r="Z392" s="21"/>
      <c r="AA392" s="21"/>
      <c r="AB392" s="21"/>
      <c r="AC392" s="21"/>
      <c r="AD392" s="21"/>
      <c r="AE392" s="21" t="s">
        <v>15</v>
      </c>
      <c r="AF392" s="21"/>
      <c r="AG392" s="21"/>
      <c r="AH392" s="21" t="str">
        <f>TEXT(0.38,"#,##0.#######")</f>
        <v>0.38</v>
      </c>
      <c r="AI392" s="21"/>
      <c r="AJ392" s="21"/>
      <c r="AK392" s="21"/>
      <c r="AL392" s="21" t="s">
        <v>38</v>
      </c>
      <c r="AM392" s="21"/>
      <c r="AN392" s="21"/>
      <c r="AO392" s="21" t="s">
        <v>12</v>
      </c>
      <c r="AP392" s="21"/>
      <c r="AQ392" s="21" t="str">
        <f>TEXT(10,"#,##0.#######")</f>
        <v>10.</v>
      </c>
      <c r="AR392" s="21"/>
      <c r="AS392" s="21" t="s">
        <v>43</v>
      </c>
      <c r="AT392" s="21"/>
      <c r="AU392" s="21"/>
      <c r="AV392" s="21" t="s">
        <v>11</v>
      </c>
      <c r="AW392" s="21"/>
      <c r="AX392" s="21" t="str">
        <f>TEXT(TRUNC(U392*AH392/AQ392,1),"#,##0.#######")</f>
        <v>4,173.1</v>
      </c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6"/>
      <c r="CP392" s="26"/>
      <c r="CQ392" s="26"/>
      <c r="CR392" s="27"/>
      <c r="CS392" s="22"/>
      <c r="CT392" s="22"/>
      <c r="CU392" s="22"/>
      <c r="CV392" s="22"/>
      <c r="CW392" s="22"/>
      <c r="CX392" s="22"/>
      <c r="CY392" s="22"/>
      <c r="CZ392" s="22"/>
      <c r="DA392" s="22"/>
      <c r="DB392" s="22"/>
      <c r="DC392" s="22"/>
      <c r="DD392" s="22"/>
      <c r="DE392" s="22"/>
      <c r="DF392" s="22"/>
      <c r="DG392" s="22"/>
      <c r="DH392" s="22"/>
      <c r="DI392" s="22"/>
      <c r="DJ392" s="22"/>
      <c r="DK392" s="22"/>
      <c r="DL392" s="22"/>
      <c r="DM392" s="22"/>
      <c r="DN392" s="22"/>
      <c r="DO392" s="22"/>
      <c r="DP392" s="22"/>
      <c r="DQ392" s="22"/>
      <c r="DR392" s="22"/>
      <c r="DS392" s="22"/>
      <c r="DT392" s="22"/>
      <c r="DU392" s="22"/>
      <c r="DV392" s="22"/>
      <c r="DW392" s="22"/>
      <c r="DX392" s="22"/>
      <c r="DY392" s="22"/>
      <c r="DZ392" s="22"/>
      <c r="EA392" s="22"/>
      <c r="EB392" s="22"/>
      <c r="EC392" s="26"/>
      <c r="ED392" s="26"/>
      <c r="EE392" s="26"/>
      <c r="EF392" s="27"/>
      <c r="EG392" s="3"/>
    </row>
    <row r="393" spans="2:137" s="19" customFormat="1" ht="11.25" customHeight="1" x14ac:dyDescent="0.2">
      <c r="B393" s="25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6"/>
      <c r="CP393" s="26"/>
      <c r="CQ393" s="26"/>
      <c r="CR393" s="27"/>
      <c r="CS393" s="22"/>
      <c r="CT393" s="22"/>
      <c r="CU393" s="22"/>
      <c r="CV393" s="22"/>
      <c r="CW393" s="22"/>
      <c r="CX393" s="22"/>
      <c r="CY393" s="22"/>
      <c r="CZ393" s="22"/>
      <c r="DA393" s="22"/>
      <c r="DB393" s="22"/>
      <c r="DC393" s="22"/>
      <c r="DD393" s="22"/>
      <c r="DE393" s="22"/>
      <c r="DF393" s="22"/>
      <c r="DG393" s="22"/>
      <c r="DH393" s="22"/>
      <c r="DI393" s="22"/>
      <c r="DJ393" s="22"/>
      <c r="DK393" s="22"/>
      <c r="DL393" s="22"/>
      <c r="DM393" s="22"/>
      <c r="DN393" s="22"/>
      <c r="DO393" s="22"/>
      <c r="DP393" s="22"/>
      <c r="DQ393" s="22"/>
      <c r="DR393" s="22"/>
      <c r="DS393" s="22"/>
      <c r="DT393" s="22"/>
      <c r="DU393" s="22"/>
      <c r="DV393" s="22"/>
      <c r="DW393" s="22"/>
      <c r="DX393" s="22"/>
      <c r="DY393" s="22"/>
      <c r="DZ393" s="22"/>
      <c r="EA393" s="22"/>
      <c r="EB393" s="22"/>
      <c r="EC393" s="26"/>
      <c r="ED393" s="26"/>
      <c r="EE393" s="26"/>
      <c r="EF393" s="27"/>
      <c r="EG393" s="3"/>
    </row>
    <row r="394" spans="2:137" s="19" customFormat="1" ht="11.25" customHeight="1" x14ac:dyDescent="0.2">
      <c r="B394" s="25"/>
      <c r="C394" s="21"/>
      <c r="D394" s="21"/>
      <c r="E394" s="21"/>
      <c r="F394" s="21"/>
      <c r="G394" s="21" t="s">
        <v>40</v>
      </c>
      <c r="H394" s="21"/>
      <c r="I394" s="21"/>
      <c r="J394" s="21"/>
      <c r="K394" s="21"/>
      <c r="L394" s="21"/>
      <c r="M394" s="21"/>
      <c r="N394" s="21"/>
      <c r="O394" s="21"/>
      <c r="P394" s="21" t="s">
        <v>9</v>
      </c>
      <c r="Q394" s="21"/>
      <c r="R394" s="21" t="str">
        <f>TEXT(TRUNC(AW390+AX392,1),"#,##0.#######")</f>
        <v>17,992.2</v>
      </c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6"/>
      <c r="CP394" s="26"/>
      <c r="CQ394" s="26" t="str">
        <f>R394</f>
        <v>17,992.2</v>
      </c>
      <c r="CR394" s="27"/>
      <c r="CS394" s="22"/>
      <c r="CT394" s="22"/>
      <c r="CU394" s="22"/>
      <c r="CV394" s="22"/>
      <c r="CW394" s="22"/>
      <c r="CX394" s="22"/>
      <c r="CY394" s="22"/>
      <c r="CZ394" s="22"/>
      <c r="DA394" s="22"/>
      <c r="DB394" s="22"/>
      <c r="DC394" s="22"/>
      <c r="DD394" s="22"/>
      <c r="DE394" s="22"/>
      <c r="DF394" s="22"/>
      <c r="DG394" s="22"/>
      <c r="DH394" s="22"/>
      <c r="DI394" s="22"/>
      <c r="DJ394" s="22"/>
      <c r="DK394" s="22"/>
      <c r="DL394" s="22"/>
      <c r="DM394" s="22"/>
      <c r="DN394" s="22"/>
      <c r="DO394" s="22"/>
      <c r="DP394" s="22"/>
      <c r="DQ394" s="22"/>
      <c r="DR394" s="22"/>
      <c r="DS394" s="22"/>
      <c r="DT394" s="22"/>
      <c r="DU394" s="22"/>
      <c r="DV394" s="22"/>
      <c r="DW394" s="22"/>
      <c r="DX394" s="22"/>
      <c r="DY394" s="22"/>
      <c r="DZ394" s="22"/>
      <c r="EA394" s="22"/>
      <c r="EB394" s="22"/>
      <c r="EC394" s="26"/>
      <c r="ED394" s="26"/>
      <c r="EE394" s="26" t="str">
        <f>R394</f>
        <v>17,992.2</v>
      </c>
      <c r="EF394" s="27"/>
      <c r="EG394" s="3"/>
    </row>
    <row r="395" spans="2:137" s="19" customFormat="1" ht="11.25" customHeight="1" x14ac:dyDescent="0.2">
      <c r="B395" s="25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6"/>
      <c r="CP395" s="26"/>
      <c r="CQ395" s="26"/>
      <c r="CR395" s="27"/>
      <c r="CS395" s="22"/>
      <c r="CT395" s="22"/>
      <c r="CU395" s="22"/>
      <c r="CV395" s="22"/>
      <c r="CW395" s="22"/>
      <c r="CX395" s="22"/>
      <c r="CY395" s="22"/>
      <c r="CZ395" s="22"/>
      <c r="DA395" s="22"/>
      <c r="DB395" s="22"/>
      <c r="DC395" s="22"/>
      <c r="DD395" s="22"/>
      <c r="DE395" s="22"/>
      <c r="DF395" s="22"/>
      <c r="DG395" s="22"/>
      <c r="DH395" s="22"/>
      <c r="DI395" s="22"/>
      <c r="DJ395" s="22"/>
      <c r="DK395" s="22"/>
      <c r="DL395" s="22"/>
      <c r="DM395" s="22"/>
      <c r="DN395" s="22"/>
      <c r="DO395" s="22"/>
      <c r="DP395" s="22"/>
      <c r="DQ395" s="22"/>
      <c r="DR395" s="22"/>
      <c r="DS395" s="22"/>
      <c r="DT395" s="22"/>
      <c r="DU395" s="22"/>
      <c r="DV395" s="22"/>
      <c r="DW395" s="22"/>
      <c r="DX395" s="22"/>
      <c r="DY395" s="22"/>
      <c r="DZ395" s="22"/>
      <c r="EA395" s="22"/>
      <c r="EB395" s="22"/>
      <c r="EC395" s="26"/>
      <c r="ED395" s="26"/>
      <c r="EE395" s="26"/>
      <c r="EF395" s="27"/>
      <c r="EG395" s="3"/>
    </row>
    <row r="396" spans="2:137" s="19" customFormat="1" ht="11.25" customHeight="1" x14ac:dyDescent="0.2">
      <c r="B396" s="25"/>
      <c r="C396" s="21"/>
      <c r="D396" s="21"/>
      <c r="E396" s="21"/>
      <c r="F396" s="21"/>
      <c r="G396" s="21" t="s">
        <v>48</v>
      </c>
      <c r="H396" s="21"/>
      <c r="I396" s="21"/>
      <c r="J396" s="21"/>
      <c r="K396" s="21"/>
      <c r="L396" s="21"/>
      <c r="M396" s="21"/>
      <c r="N396" s="21"/>
      <c r="O396" s="21"/>
      <c r="P396" s="21" t="s">
        <v>24</v>
      </c>
      <c r="Q396" s="21"/>
      <c r="R396" s="21"/>
      <c r="S396" s="21" t="s">
        <v>49</v>
      </c>
      <c r="T396" s="21"/>
      <c r="U396" s="21"/>
      <c r="V396" s="21"/>
      <c r="W396" s="21"/>
      <c r="X396" s="21"/>
      <c r="Y396" s="21" t="s">
        <v>13</v>
      </c>
      <c r="Z396" s="21" t="s">
        <v>100</v>
      </c>
      <c r="AA396" s="21"/>
      <c r="AB396" s="21"/>
      <c r="AC396" s="21"/>
      <c r="AD396" s="21"/>
      <c r="AE396" s="21"/>
      <c r="AF396" s="21"/>
      <c r="AG396" s="21"/>
      <c r="AH396" s="21" t="s">
        <v>14</v>
      </c>
      <c r="AI396" s="21"/>
      <c r="AJ396" s="21" t="s">
        <v>13</v>
      </c>
      <c r="AK396" s="21" t="s">
        <v>44</v>
      </c>
      <c r="AL396" s="21"/>
      <c r="AM396" s="21"/>
      <c r="AN396" s="21"/>
      <c r="AO396" s="21"/>
      <c r="AP396" s="21"/>
      <c r="AQ396" s="21"/>
      <c r="AR396" s="21"/>
      <c r="AS396" s="21"/>
      <c r="AT396" s="21" t="s">
        <v>101</v>
      </c>
      <c r="AU396" s="21"/>
      <c r="AV396" s="21"/>
      <c r="AW396" s="21" t="s">
        <v>32</v>
      </c>
      <c r="AX396" s="21" t="s">
        <v>14</v>
      </c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6"/>
      <c r="CP396" s="26"/>
      <c r="CQ396" s="26"/>
      <c r="CR396" s="27"/>
      <c r="CS396" s="22"/>
      <c r="CT396" s="22"/>
      <c r="CU396" s="22"/>
      <c r="CV396" s="22"/>
      <c r="CW396" s="22"/>
      <c r="CX396" s="22"/>
      <c r="CY396" s="22"/>
      <c r="CZ396" s="22"/>
      <c r="DA396" s="22"/>
      <c r="DB396" s="22"/>
      <c r="DC396" s="22"/>
      <c r="DD396" s="22"/>
      <c r="DE396" s="22"/>
      <c r="DF396" s="22"/>
      <c r="DG396" s="22"/>
      <c r="DH396" s="22"/>
      <c r="DI396" s="22"/>
      <c r="DJ396" s="22"/>
      <c r="DK396" s="22"/>
      <c r="DL396" s="22"/>
      <c r="DM396" s="22"/>
      <c r="DN396" s="22"/>
      <c r="DO396" s="22"/>
      <c r="DP396" s="22"/>
      <c r="DQ396" s="22"/>
      <c r="DR396" s="22"/>
      <c r="DS396" s="22"/>
      <c r="DT396" s="22"/>
      <c r="DU396" s="22"/>
      <c r="DV396" s="22"/>
      <c r="DW396" s="22"/>
      <c r="DX396" s="22"/>
      <c r="DY396" s="22"/>
      <c r="DZ396" s="22"/>
      <c r="EA396" s="22"/>
      <c r="EB396" s="22"/>
      <c r="EC396" s="26"/>
      <c r="ED396" s="26"/>
      <c r="EE396" s="26"/>
      <c r="EF396" s="27"/>
      <c r="EG396" s="3"/>
    </row>
    <row r="397" spans="2:137" s="19" customFormat="1" ht="11.25" customHeight="1" x14ac:dyDescent="0.2">
      <c r="B397" s="25"/>
      <c r="C397" s="21"/>
      <c r="D397" s="21"/>
      <c r="E397" s="21"/>
      <c r="F397" s="21"/>
      <c r="G397" s="21"/>
      <c r="H397" s="21" t="str">
        <f>R394</f>
        <v>17,992.2</v>
      </c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 t="s">
        <v>15</v>
      </c>
      <c r="T397" s="21"/>
      <c r="U397" s="21"/>
      <c r="V397" s="21" t="str">
        <f>TEXT(1.5,"#,##0.#######")</f>
        <v>1.5</v>
      </c>
      <c r="W397" s="21"/>
      <c r="X397" s="21"/>
      <c r="Y397" s="21" t="s">
        <v>32</v>
      </c>
      <c r="Z397" s="21"/>
      <c r="AA397" s="21" t="s">
        <v>11</v>
      </c>
      <c r="AB397" s="21"/>
      <c r="AC397" s="21" t="str">
        <f>TEXT(TRUNC(R394*(V397*(1/100)),1),"#,##0.#")</f>
        <v>269.8</v>
      </c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6">
        <f>CQ397+CP397+CR397</f>
        <v>269.8</v>
      </c>
      <c r="CP397" s="26" t="str">
        <f>AC397</f>
        <v>269.8</v>
      </c>
      <c r="CQ397" s="26"/>
      <c r="CR397" s="27"/>
      <c r="CS397" s="22"/>
      <c r="CT397" s="22"/>
      <c r="CU397" s="22"/>
      <c r="CV397" s="22"/>
      <c r="CW397" s="22"/>
      <c r="CX397" s="22"/>
      <c r="CY397" s="22"/>
      <c r="CZ397" s="22"/>
      <c r="DA397" s="22"/>
      <c r="DB397" s="22"/>
      <c r="DC397" s="22"/>
      <c r="DD397" s="22"/>
      <c r="DE397" s="22"/>
      <c r="DF397" s="22"/>
      <c r="DG397" s="22"/>
      <c r="DH397" s="22"/>
      <c r="DI397" s="22"/>
      <c r="DJ397" s="22"/>
      <c r="DK397" s="22"/>
      <c r="DL397" s="22"/>
      <c r="DM397" s="22"/>
      <c r="DN397" s="22"/>
      <c r="DO397" s="22"/>
      <c r="DP397" s="22"/>
      <c r="DQ397" s="22"/>
      <c r="DR397" s="22"/>
      <c r="DS397" s="22"/>
      <c r="DT397" s="22"/>
      <c r="DU397" s="22"/>
      <c r="DV397" s="22"/>
      <c r="DW397" s="22"/>
      <c r="DX397" s="22"/>
      <c r="DY397" s="22"/>
      <c r="DZ397" s="22"/>
      <c r="EA397" s="22"/>
      <c r="EB397" s="22"/>
      <c r="EC397" s="26">
        <f>EE397+ED397+EF397</f>
        <v>269.8</v>
      </c>
      <c r="ED397" s="26" t="str">
        <f>AC397</f>
        <v>269.8</v>
      </c>
      <c r="EE397" s="26"/>
      <c r="EF397" s="27"/>
      <c r="EG397" s="3"/>
    </row>
    <row r="398" spans="2:137" s="19" customFormat="1" ht="11.25" customHeight="1" x14ac:dyDescent="0.2">
      <c r="B398" s="25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6"/>
      <c r="CP398" s="26"/>
      <c r="CQ398" s="26"/>
      <c r="CR398" s="27"/>
      <c r="CS398" s="22"/>
      <c r="CT398" s="22"/>
      <c r="CU398" s="22"/>
      <c r="CV398" s="22"/>
      <c r="CW398" s="22"/>
      <c r="CX398" s="22"/>
      <c r="CY398" s="22"/>
      <c r="CZ398" s="22"/>
      <c r="DA398" s="22"/>
      <c r="DB398" s="22"/>
      <c r="DC398" s="22"/>
      <c r="DD398" s="22"/>
      <c r="DE398" s="22"/>
      <c r="DF398" s="22"/>
      <c r="DG398" s="22"/>
      <c r="DH398" s="22"/>
      <c r="DI398" s="22"/>
      <c r="DJ398" s="22"/>
      <c r="DK398" s="22"/>
      <c r="DL398" s="22"/>
      <c r="DM398" s="22"/>
      <c r="DN398" s="22"/>
      <c r="DO398" s="22"/>
      <c r="DP398" s="22"/>
      <c r="DQ398" s="22"/>
      <c r="DR398" s="22"/>
      <c r="DS398" s="22"/>
      <c r="DT398" s="22"/>
      <c r="DU398" s="22"/>
      <c r="DV398" s="22"/>
      <c r="DW398" s="22"/>
      <c r="DX398" s="22"/>
      <c r="DY398" s="22"/>
      <c r="DZ398" s="22"/>
      <c r="EA398" s="22"/>
      <c r="EB398" s="22"/>
      <c r="EC398" s="26"/>
      <c r="ED398" s="26"/>
      <c r="EE398" s="26"/>
      <c r="EF398" s="27"/>
      <c r="EG398" s="3"/>
    </row>
    <row r="399" spans="2:137" s="19" customFormat="1" ht="11.25" customHeight="1" x14ac:dyDescent="0.2">
      <c r="B399" s="25"/>
      <c r="C399" s="21"/>
      <c r="D399" s="21"/>
      <c r="E399" s="21" t="s">
        <v>41</v>
      </c>
      <c r="F399" s="21"/>
      <c r="G399" s="21" t="s">
        <v>37</v>
      </c>
      <c r="H399" s="21"/>
      <c r="I399" s="21" t="s">
        <v>7</v>
      </c>
      <c r="J399" s="21"/>
      <c r="K399" s="21"/>
      <c r="L399" s="21" t="s">
        <v>8</v>
      </c>
      <c r="M399" s="21"/>
      <c r="N399" s="21"/>
      <c r="O399" s="21" t="s">
        <v>9</v>
      </c>
      <c r="P399" s="21"/>
      <c r="Q399" s="21" t="s">
        <v>10</v>
      </c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 t="s">
        <v>54</v>
      </c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6"/>
      <c r="CP399" s="26"/>
      <c r="CQ399" s="26"/>
      <c r="CR399" s="27"/>
      <c r="CS399" s="22"/>
      <c r="CT399" s="22"/>
      <c r="CU399" s="22"/>
      <c r="CV399" s="22"/>
      <c r="CW399" s="22"/>
      <c r="CX399" s="22"/>
      <c r="CY399" s="22"/>
      <c r="CZ399" s="22"/>
      <c r="DA399" s="22"/>
      <c r="DB399" s="22"/>
      <c r="DC399" s="22"/>
      <c r="DD399" s="22"/>
      <c r="DE399" s="22"/>
      <c r="DF399" s="22"/>
      <c r="DG399" s="22"/>
      <c r="DH399" s="22"/>
      <c r="DI399" s="22"/>
      <c r="DJ399" s="22"/>
      <c r="DK399" s="22"/>
      <c r="DL399" s="22"/>
      <c r="DM399" s="22"/>
      <c r="DN399" s="22"/>
      <c r="DO399" s="22"/>
      <c r="DP399" s="22"/>
      <c r="DQ399" s="22"/>
      <c r="DR399" s="22"/>
      <c r="DS399" s="22"/>
      <c r="DT399" s="22"/>
      <c r="DU399" s="22"/>
      <c r="DV399" s="22"/>
      <c r="DW399" s="22"/>
      <c r="DX399" s="22"/>
      <c r="DY399" s="22"/>
      <c r="DZ399" s="22"/>
      <c r="EA399" s="22"/>
      <c r="EB399" s="22"/>
      <c r="EC399" s="26"/>
      <c r="ED399" s="26"/>
      <c r="EE399" s="26"/>
      <c r="EF399" s="27"/>
      <c r="EG399" s="3"/>
    </row>
    <row r="400" spans="2:137" s="19" customFormat="1" ht="11.25" customHeight="1" x14ac:dyDescent="0.2">
      <c r="B400" s="25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6"/>
      <c r="CP400" s="26"/>
      <c r="CQ400" s="26"/>
      <c r="CR400" s="27"/>
      <c r="CS400" s="22"/>
      <c r="CT400" s="22"/>
      <c r="CU400" s="22"/>
      <c r="CV400" s="22"/>
      <c r="CW400" s="22"/>
      <c r="CX400" s="22"/>
      <c r="CY400" s="22"/>
      <c r="CZ400" s="22"/>
      <c r="DA400" s="22"/>
      <c r="DB400" s="22"/>
      <c r="DC400" s="22"/>
      <c r="DD400" s="22"/>
      <c r="DE400" s="22"/>
      <c r="DF400" s="22"/>
      <c r="DG400" s="22"/>
      <c r="DH400" s="22"/>
      <c r="DI400" s="22"/>
      <c r="DJ400" s="22"/>
      <c r="DK400" s="22"/>
      <c r="DL400" s="22"/>
      <c r="DM400" s="22"/>
      <c r="DN400" s="22"/>
      <c r="DO400" s="22"/>
      <c r="DP400" s="22"/>
      <c r="DQ400" s="22"/>
      <c r="DR400" s="22"/>
      <c r="DS400" s="22"/>
      <c r="DT400" s="22"/>
      <c r="DU400" s="22"/>
      <c r="DV400" s="22"/>
      <c r="DW400" s="22"/>
      <c r="DX400" s="22"/>
      <c r="DY400" s="22"/>
      <c r="DZ400" s="22"/>
      <c r="EA400" s="22"/>
      <c r="EB400" s="22"/>
      <c r="EC400" s="26"/>
      <c r="ED400" s="26"/>
      <c r="EE400" s="26"/>
      <c r="EF400" s="27"/>
      <c r="EG400" s="3"/>
    </row>
    <row r="401" spans="2:137" s="19" customFormat="1" ht="11.25" customHeight="1" x14ac:dyDescent="0.2">
      <c r="B401" s="25"/>
      <c r="C401" s="21"/>
      <c r="D401" s="21"/>
      <c r="E401" s="21"/>
      <c r="F401" s="21"/>
      <c r="G401" s="21" t="s">
        <v>16</v>
      </c>
      <c r="H401" s="21"/>
      <c r="I401" s="21" t="s">
        <v>11</v>
      </c>
      <c r="J401" s="21"/>
      <c r="K401" s="21" t="str">
        <f>TEXT(1.92,"#,##0.#######")</f>
        <v>1.92</v>
      </c>
      <c r="L401" s="21"/>
      <c r="M401" s="21"/>
      <c r="N401" s="21"/>
      <c r="O401" s="21" t="s">
        <v>18</v>
      </c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6"/>
      <c r="CP401" s="26"/>
      <c r="CQ401" s="26"/>
      <c r="CR401" s="27"/>
      <c r="CS401" s="22"/>
      <c r="CT401" s="22"/>
      <c r="CU401" s="22"/>
      <c r="CV401" s="22"/>
      <c r="CW401" s="22"/>
      <c r="CX401" s="22"/>
      <c r="CY401" s="22"/>
      <c r="CZ401" s="22"/>
      <c r="DA401" s="22"/>
      <c r="DB401" s="22"/>
      <c r="DC401" s="22"/>
      <c r="DD401" s="22"/>
      <c r="DE401" s="22"/>
      <c r="DF401" s="22"/>
      <c r="DG401" s="22"/>
      <c r="DH401" s="22"/>
      <c r="DI401" s="22"/>
      <c r="DJ401" s="22"/>
      <c r="DK401" s="22"/>
      <c r="DL401" s="22"/>
      <c r="DM401" s="22"/>
      <c r="DN401" s="22"/>
      <c r="DO401" s="22"/>
      <c r="DP401" s="22"/>
      <c r="DQ401" s="22"/>
      <c r="DR401" s="22"/>
      <c r="DS401" s="22"/>
      <c r="DT401" s="22"/>
      <c r="DU401" s="22"/>
      <c r="DV401" s="22"/>
      <c r="DW401" s="22"/>
      <c r="DX401" s="22"/>
      <c r="DY401" s="22"/>
      <c r="DZ401" s="22"/>
      <c r="EA401" s="22"/>
      <c r="EB401" s="22"/>
      <c r="EC401" s="26"/>
      <c r="ED401" s="26"/>
      <c r="EE401" s="26"/>
      <c r="EF401" s="27"/>
      <c r="EG401" s="3"/>
    </row>
    <row r="402" spans="2:137" s="19" customFormat="1" ht="11.25" customHeight="1" x14ac:dyDescent="0.2">
      <c r="B402" s="25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6"/>
      <c r="CP402" s="26"/>
      <c r="CQ402" s="26"/>
      <c r="CR402" s="27"/>
      <c r="CS402" s="22"/>
      <c r="CT402" s="22"/>
      <c r="CU402" s="22"/>
      <c r="CV402" s="22"/>
      <c r="CW402" s="22"/>
      <c r="CX402" s="22"/>
      <c r="CY402" s="22"/>
      <c r="CZ402" s="22"/>
      <c r="DA402" s="22"/>
      <c r="DB402" s="22"/>
      <c r="DC402" s="22"/>
      <c r="DD402" s="22"/>
      <c r="DE402" s="22"/>
      <c r="DF402" s="22"/>
      <c r="DG402" s="22"/>
      <c r="DH402" s="22"/>
      <c r="DI402" s="22"/>
      <c r="DJ402" s="22"/>
      <c r="DK402" s="22"/>
      <c r="DL402" s="22"/>
      <c r="DM402" s="22"/>
      <c r="DN402" s="22"/>
      <c r="DO402" s="22"/>
      <c r="DP402" s="22"/>
      <c r="DQ402" s="22"/>
      <c r="DR402" s="22"/>
      <c r="DS402" s="22"/>
      <c r="DT402" s="22"/>
      <c r="DU402" s="22"/>
      <c r="DV402" s="22"/>
      <c r="DW402" s="22"/>
      <c r="DX402" s="22"/>
      <c r="DY402" s="22"/>
      <c r="DZ402" s="22"/>
      <c r="EA402" s="22"/>
      <c r="EB402" s="22"/>
      <c r="EC402" s="26"/>
      <c r="ED402" s="26"/>
      <c r="EE402" s="26"/>
      <c r="EF402" s="27"/>
      <c r="EG402" s="3"/>
    </row>
    <row r="403" spans="2:137" s="19" customFormat="1" ht="11.25" customHeight="1" x14ac:dyDescent="0.2">
      <c r="B403" s="25"/>
      <c r="C403" s="21"/>
      <c r="D403" s="21"/>
      <c r="E403" s="21"/>
      <c r="F403" s="21"/>
      <c r="G403" s="21" t="s">
        <v>3</v>
      </c>
      <c r="H403" s="21"/>
      <c r="I403" s="21"/>
      <c r="J403" s="21"/>
      <c r="K403" s="21"/>
      <c r="L403" s="21"/>
      <c r="M403" s="21"/>
      <c r="N403" s="21" t="s">
        <v>9</v>
      </c>
      <c r="O403" s="21"/>
      <c r="P403" s="21" t="str">
        <f>TEXT(기계경비총괄표!H4,"#,##0")</f>
        <v>33,754</v>
      </c>
      <c r="Q403" s="21"/>
      <c r="R403" s="21"/>
      <c r="S403" s="21"/>
      <c r="T403" s="21"/>
      <c r="U403" s="21"/>
      <c r="V403" s="21"/>
      <c r="W403" s="21"/>
      <c r="X403" s="21"/>
      <c r="Y403" s="21" t="s">
        <v>15</v>
      </c>
      <c r="Z403" s="21"/>
      <c r="AA403" s="21"/>
      <c r="AB403" s="21" t="str">
        <f>TEXT(K401,"#,##0.#######")</f>
        <v>1.92</v>
      </c>
      <c r="AC403" s="21"/>
      <c r="AD403" s="21"/>
      <c r="AE403" s="21"/>
      <c r="AF403" s="21"/>
      <c r="AG403" s="21"/>
      <c r="AH403" s="21"/>
      <c r="AI403" s="21" t="s">
        <v>12</v>
      </c>
      <c r="AJ403" s="21"/>
      <c r="AK403" s="21" t="str">
        <f>TEXT(10,"#,##0.#######")</f>
        <v>10.</v>
      </c>
      <c r="AL403" s="21"/>
      <c r="AM403" s="21" t="s">
        <v>43</v>
      </c>
      <c r="AN403" s="21"/>
      <c r="AO403" s="21"/>
      <c r="AP403" s="21" t="s">
        <v>11</v>
      </c>
      <c r="AQ403" s="21"/>
      <c r="AR403" s="21" t="str">
        <f>TEXT(TRUNC(P403*K401/AK403,1),"#,##0.#")</f>
        <v>6,480.7</v>
      </c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6"/>
      <c r="CP403" s="26"/>
      <c r="CQ403" s="26"/>
      <c r="CR403" s="27"/>
      <c r="CS403" s="22"/>
      <c r="CT403" s="22"/>
      <c r="CU403" s="22"/>
      <c r="CV403" s="22"/>
      <c r="CW403" s="22"/>
      <c r="CX403" s="22"/>
      <c r="CY403" s="22"/>
      <c r="CZ403" s="22"/>
      <c r="DA403" s="22"/>
      <c r="DB403" s="22"/>
      <c r="DC403" s="22"/>
      <c r="DD403" s="22"/>
      <c r="DE403" s="22"/>
      <c r="DF403" s="22"/>
      <c r="DG403" s="22"/>
      <c r="DH403" s="22"/>
      <c r="DI403" s="22"/>
      <c r="DJ403" s="22"/>
      <c r="DK403" s="22"/>
      <c r="DL403" s="22"/>
      <c r="DM403" s="22"/>
      <c r="DN403" s="22"/>
      <c r="DO403" s="22"/>
      <c r="DP403" s="22"/>
      <c r="DQ403" s="22"/>
      <c r="DR403" s="22"/>
      <c r="DS403" s="22"/>
      <c r="DT403" s="22"/>
      <c r="DU403" s="22"/>
      <c r="DV403" s="22"/>
      <c r="DW403" s="22"/>
      <c r="DX403" s="22"/>
      <c r="DY403" s="22"/>
      <c r="DZ403" s="22"/>
      <c r="EA403" s="22"/>
      <c r="EB403" s="22"/>
      <c r="EC403" s="26"/>
      <c r="ED403" s="26"/>
      <c r="EE403" s="26"/>
      <c r="EF403" s="27"/>
      <c r="EG403" s="3"/>
    </row>
    <row r="404" spans="2:137" s="19" customFormat="1" ht="11.25" customHeight="1" x14ac:dyDescent="0.2">
      <c r="B404" s="25"/>
      <c r="C404" s="21"/>
      <c r="D404" s="21"/>
      <c r="E404" s="21"/>
      <c r="F404" s="21"/>
      <c r="G404" s="21" t="s">
        <v>4</v>
      </c>
      <c r="H404" s="21"/>
      <c r="I404" s="21"/>
      <c r="J404" s="21"/>
      <c r="K404" s="21"/>
      <c r="L404" s="21"/>
      <c r="M404" s="21"/>
      <c r="N404" s="21" t="s">
        <v>9</v>
      </c>
      <c r="O404" s="21"/>
      <c r="P404" s="21"/>
      <c r="Q404" s="21" t="str">
        <f>TEXT(기계경비총괄표!G4,"#,##0")</f>
        <v>7,774</v>
      </c>
      <c r="R404" s="21"/>
      <c r="S404" s="21"/>
      <c r="T404" s="21"/>
      <c r="U404" s="21"/>
      <c r="V404" s="21"/>
      <c r="W404" s="21"/>
      <c r="X404" s="21"/>
      <c r="Y404" s="21" t="s">
        <v>15</v>
      </c>
      <c r="Z404" s="21"/>
      <c r="AA404" s="21"/>
      <c r="AB404" s="21" t="str">
        <f>TEXT(K401,"#,##0.#######")</f>
        <v>1.92</v>
      </c>
      <c r="AC404" s="21"/>
      <c r="AD404" s="21"/>
      <c r="AE404" s="21"/>
      <c r="AF404" s="21"/>
      <c r="AG404" s="21"/>
      <c r="AH404" s="21"/>
      <c r="AI404" s="21" t="s">
        <v>12</v>
      </c>
      <c r="AJ404" s="21"/>
      <c r="AK404" s="21" t="str">
        <f>TEXT(10,"#,##0.#######")</f>
        <v>10.</v>
      </c>
      <c r="AL404" s="21"/>
      <c r="AM404" s="21" t="s">
        <v>43</v>
      </c>
      <c r="AN404" s="21"/>
      <c r="AO404" s="21"/>
      <c r="AP404" s="21" t="s">
        <v>11</v>
      </c>
      <c r="AQ404" s="21"/>
      <c r="AR404" s="21" t="str">
        <f>TEXT(TRUNC(Q404*K401/AK404,1),"#,##0.#")</f>
        <v>1,492.6</v>
      </c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6"/>
      <c r="CP404" s="26"/>
      <c r="CQ404" s="26"/>
      <c r="CR404" s="27"/>
      <c r="CS404" s="22"/>
      <c r="CT404" s="22"/>
      <c r="CU404" s="22"/>
      <c r="CV404" s="22"/>
      <c r="CW404" s="22"/>
      <c r="CX404" s="22"/>
      <c r="CY404" s="22"/>
      <c r="CZ404" s="22"/>
      <c r="DA404" s="22"/>
      <c r="DB404" s="22"/>
      <c r="DC404" s="22"/>
      <c r="DD404" s="22"/>
      <c r="DE404" s="22"/>
      <c r="DF404" s="22"/>
      <c r="DG404" s="22"/>
      <c r="DH404" s="22"/>
      <c r="DI404" s="22"/>
      <c r="DJ404" s="22"/>
      <c r="DK404" s="22"/>
      <c r="DL404" s="22"/>
      <c r="DM404" s="22"/>
      <c r="DN404" s="22"/>
      <c r="DO404" s="22"/>
      <c r="DP404" s="22"/>
      <c r="DQ404" s="22"/>
      <c r="DR404" s="22"/>
      <c r="DS404" s="22"/>
      <c r="DT404" s="22"/>
      <c r="DU404" s="22"/>
      <c r="DV404" s="22"/>
      <c r="DW404" s="22"/>
      <c r="DX404" s="22"/>
      <c r="DY404" s="22"/>
      <c r="DZ404" s="22"/>
      <c r="EA404" s="22"/>
      <c r="EB404" s="22"/>
      <c r="EC404" s="26"/>
      <c r="ED404" s="26"/>
      <c r="EE404" s="26"/>
      <c r="EF404" s="27"/>
      <c r="EG404" s="3"/>
    </row>
    <row r="405" spans="2:137" s="19" customFormat="1" ht="11.25" customHeight="1" x14ac:dyDescent="0.2">
      <c r="B405" s="25"/>
      <c r="C405" s="21"/>
      <c r="D405" s="21"/>
      <c r="E405" s="21"/>
      <c r="F405" s="21"/>
      <c r="G405" s="21" t="s">
        <v>19</v>
      </c>
      <c r="H405" s="21"/>
      <c r="I405" s="21"/>
      <c r="J405" s="21"/>
      <c r="K405" s="21" t="s">
        <v>20</v>
      </c>
      <c r="L405" s="21"/>
      <c r="M405" s="21"/>
      <c r="N405" s="21" t="s">
        <v>9</v>
      </c>
      <c r="O405" s="21"/>
      <c r="P405" s="21" t="str">
        <f>TEXT(기계경비총괄표!I4,"#,##0")</f>
        <v>11,948</v>
      </c>
      <c r="Q405" s="21"/>
      <c r="R405" s="21"/>
      <c r="S405" s="21"/>
      <c r="T405" s="21"/>
      <c r="U405" s="21"/>
      <c r="V405" s="21"/>
      <c r="W405" s="21"/>
      <c r="X405" s="21"/>
      <c r="Y405" s="21" t="s">
        <v>15</v>
      </c>
      <c r="Z405" s="21"/>
      <c r="AA405" s="21"/>
      <c r="AB405" s="21" t="str">
        <f>TEXT(K401,"#,##0.#######")</f>
        <v>1.92</v>
      </c>
      <c r="AC405" s="21"/>
      <c r="AD405" s="21"/>
      <c r="AE405" s="21"/>
      <c r="AF405" s="21"/>
      <c r="AG405" s="21"/>
      <c r="AH405" s="21"/>
      <c r="AI405" s="21" t="s">
        <v>12</v>
      </c>
      <c r="AJ405" s="21"/>
      <c r="AK405" s="21" t="str">
        <f>TEXT(10,"#,##0.#######")</f>
        <v>10.</v>
      </c>
      <c r="AL405" s="21"/>
      <c r="AM405" s="21" t="s">
        <v>43</v>
      </c>
      <c r="AN405" s="21"/>
      <c r="AO405" s="21"/>
      <c r="AP405" s="21" t="s">
        <v>11</v>
      </c>
      <c r="AQ405" s="21"/>
      <c r="AR405" s="21" t="str">
        <f>TEXT(TRUNC(P405*K401/AK405,1),"#,##0.#")</f>
        <v>2,294.</v>
      </c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6"/>
      <c r="CP405" s="26"/>
      <c r="CQ405" s="26"/>
      <c r="CR405" s="27"/>
      <c r="CS405" s="22"/>
      <c r="CT405" s="22"/>
      <c r="CU405" s="22"/>
      <c r="CV405" s="22"/>
      <c r="CW405" s="22"/>
      <c r="CX405" s="22"/>
      <c r="CY405" s="22"/>
      <c r="CZ405" s="22"/>
      <c r="DA405" s="22"/>
      <c r="DB405" s="22"/>
      <c r="DC405" s="22"/>
      <c r="DD405" s="22"/>
      <c r="DE405" s="22"/>
      <c r="DF405" s="22"/>
      <c r="DG405" s="22"/>
      <c r="DH405" s="22"/>
      <c r="DI405" s="22"/>
      <c r="DJ405" s="22"/>
      <c r="DK405" s="22"/>
      <c r="DL405" s="22"/>
      <c r="DM405" s="22"/>
      <c r="DN405" s="22"/>
      <c r="DO405" s="22"/>
      <c r="DP405" s="22"/>
      <c r="DQ405" s="22"/>
      <c r="DR405" s="22"/>
      <c r="DS405" s="22"/>
      <c r="DT405" s="22"/>
      <c r="DU405" s="22"/>
      <c r="DV405" s="22"/>
      <c r="DW405" s="22"/>
      <c r="DX405" s="22"/>
      <c r="DY405" s="22"/>
      <c r="DZ405" s="22"/>
      <c r="EA405" s="22"/>
      <c r="EB405" s="22"/>
      <c r="EC405" s="26"/>
      <c r="ED405" s="26"/>
      <c r="EE405" s="26"/>
      <c r="EF405" s="27"/>
      <c r="EG405" s="3"/>
    </row>
    <row r="406" spans="2:137" s="19" customFormat="1" ht="11.25" customHeight="1" x14ac:dyDescent="0.2">
      <c r="B406" s="25"/>
      <c r="C406" s="21"/>
      <c r="D406" s="21"/>
      <c r="E406" s="21"/>
      <c r="F406" s="21"/>
      <c r="G406" s="21" t="s">
        <v>21</v>
      </c>
      <c r="H406" s="21"/>
      <c r="I406" s="21"/>
      <c r="J406" s="21"/>
      <c r="K406" s="21" t="s">
        <v>8</v>
      </c>
      <c r="L406" s="21"/>
      <c r="M406" s="21"/>
      <c r="N406" s="21" t="s">
        <v>9</v>
      </c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 t="str">
        <f>TEXT(AR403+AR404+AR405,"#,##0.#######")</f>
        <v>10,267.3</v>
      </c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6">
        <f>CQ406+CP406+CR406</f>
        <v>10267.299999999999</v>
      </c>
      <c r="CP406" s="26" t="str">
        <f>TEXT(AR404,"#,###.0")</f>
        <v>1,492.6</v>
      </c>
      <c r="CQ406" s="26" t="str">
        <f>TEXT(AR403,"#,###.0")</f>
        <v>6,480.7</v>
      </c>
      <c r="CR406" s="27" t="str">
        <f>TEXT(AR405,"#,###.0")</f>
        <v>2,294.0</v>
      </c>
      <c r="CS406" s="22"/>
      <c r="CT406" s="22"/>
      <c r="CU406" s="22"/>
      <c r="CV406" s="22"/>
      <c r="CW406" s="22"/>
      <c r="CX406" s="22"/>
      <c r="CY406" s="22"/>
      <c r="CZ406" s="22"/>
      <c r="DA406" s="22"/>
      <c r="DB406" s="22"/>
      <c r="DC406" s="22"/>
      <c r="DD406" s="22"/>
      <c r="DE406" s="22"/>
      <c r="DF406" s="22"/>
      <c r="DG406" s="22"/>
      <c r="DH406" s="22"/>
      <c r="DI406" s="22"/>
      <c r="DJ406" s="22"/>
      <c r="DK406" s="22"/>
      <c r="DL406" s="22"/>
      <c r="DM406" s="22"/>
      <c r="DN406" s="22"/>
      <c r="DO406" s="22"/>
      <c r="DP406" s="22"/>
      <c r="DQ406" s="22"/>
      <c r="DR406" s="22"/>
      <c r="DS406" s="22"/>
      <c r="DT406" s="22"/>
      <c r="DU406" s="22"/>
      <c r="DV406" s="22"/>
      <c r="DW406" s="22"/>
      <c r="DX406" s="22"/>
      <c r="DY406" s="22"/>
      <c r="DZ406" s="22"/>
      <c r="EA406" s="22"/>
      <c r="EB406" s="22"/>
      <c r="EC406" s="26">
        <f>EE406+ED406+EF406</f>
        <v>10267.299999999999</v>
      </c>
      <c r="ED406" s="26" t="str">
        <f>TEXT(AR404,"#,###.0")</f>
        <v>1,492.6</v>
      </c>
      <c r="EE406" s="26" t="str">
        <f>TEXT(AR403,"#,###.0")</f>
        <v>6,480.7</v>
      </c>
      <c r="EF406" s="27" t="str">
        <f>TEXT(AR405,"#,###.0")</f>
        <v>2,294.0</v>
      </c>
      <c r="EG406" s="3"/>
    </row>
    <row r="407" spans="2:137" s="19" customFormat="1" ht="11.25" customHeight="1" x14ac:dyDescent="0.2">
      <c r="B407" s="25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6"/>
      <c r="CP407" s="26"/>
      <c r="CQ407" s="26"/>
      <c r="CR407" s="27"/>
      <c r="CS407" s="22"/>
      <c r="CT407" s="22"/>
      <c r="CU407" s="22"/>
      <c r="CV407" s="22"/>
      <c r="CW407" s="22"/>
      <c r="CX407" s="22"/>
      <c r="CY407" s="22"/>
      <c r="CZ407" s="22"/>
      <c r="DA407" s="22"/>
      <c r="DB407" s="22"/>
      <c r="DC407" s="22"/>
      <c r="DD407" s="22"/>
      <c r="DE407" s="22"/>
      <c r="DF407" s="22"/>
      <c r="DG407" s="22"/>
      <c r="DH407" s="22"/>
      <c r="DI407" s="22"/>
      <c r="DJ407" s="22"/>
      <c r="DK407" s="22"/>
      <c r="DL407" s="22"/>
      <c r="DM407" s="22"/>
      <c r="DN407" s="22"/>
      <c r="DO407" s="22"/>
      <c r="DP407" s="22"/>
      <c r="DQ407" s="22"/>
      <c r="DR407" s="22"/>
      <c r="DS407" s="22"/>
      <c r="DT407" s="22"/>
      <c r="DU407" s="22"/>
      <c r="DV407" s="22"/>
      <c r="DW407" s="22"/>
      <c r="DX407" s="22"/>
      <c r="DY407" s="22"/>
      <c r="DZ407" s="22"/>
      <c r="EA407" s="22"/>
      <c r="EB407" s="22"/>
      <c r="EC407" s="26"/>
      <c r="ED407" s="26"/>
      <c r="EE407" s="26"/>
      <c r="EF407" s="27"/>
      <c r="EG407" s="3"/>
    </row>
    <row r="408" spans="2:137" s="19" customFormat="1" ht="11.25" customHeight="1" x14ac:dyDescent="0.2">
      <c r="B408" s="25"/>
      <c r="C408" s="21"/>
      <c r="D408" s="21"/>
      <c r="E408" s="21" t="s">
        <v>35</v>
      </c>
      <c r="F408" s="21"/>
      <c r="G408" s="21" t="s">
        <v>37</v>
      </c>
      <c r="H408" s="21"/>
      <c r="I408" s="21" t="s">
        <v>21</v>
      </c>
      <c r="J408" s="21"/>
      <c r="K408" s="21"/>
      <c r="L408" s="21"/>
      <c r="M408" s="21" t="s">
        <v>8</v>
      </c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6"/>
      <c r="CP408" s="26"/>
      <c r="CQ408" s="26"/>
      <c r="CR408" s="27"/>
      <c r="CS408" s="22"/>
      <c r="CT408" s="22"/>
      <c r="CU408" s="22"/>
      <c r="CV408" s="22"/>
      <c r="CW408" s="22"/>
      <c r="CX408" s="22"/>
      <c r="CY408" s="22"/>
      <c r="CZ408" s="22"/>
      <c r="DA408" s="22"/>
      <c r="DB408" s="22"/>
      <c r="DC408" s="22"/>
      <c r="DD408" s="22"/>
      <c r="DE408" s="22"/>
      <c r="DF408" s="22"/>
      <c r="DG408" s="22"/>
      <c r="DH408" s="22"/>
      <c r="DI408" s="22"/>
      <c r="DJ408" s="22"/>
      <c r="DK408" s="22"/>
      <c r="DL408" s="22"/>
      <c r="DM408" s="22"/>
      <c r="DN408" s="22"/>
      <c r="DO408" s="22"/>
      <c r="DP408" s="22"/>
      <c r="DQ408" s="22"/>
      <c r="DR408" s="22"/>
      <c r="DS408" s="22"/>
      <c r="DT408" s="22"/>
      <c r="DU408" s="22"/>
      <c r="DV408" s="22"/>
      <c r="DW408" s="22"/>
      <c r="DX408" s="22"/>
      <c r="DY408" s="22"/>
      <c r="DZ408" s="22"/>
      <c r="EA408" s="22"/>
      <c r="EB408" s="22"/>
      <c r="EC408" s="26"/>
      <c r="ED408" s="26"/>
      <c r="EE408" s="26"/>
      <c r="EF408" s="27"/>
      <c r="EG408" s="3"/>
    </row>
    <row r="409" spans="2:137" s="19" customFormat="1" ht="11.25" customHeight="1" x14ac:dyDescent="0.2">
      <c r="B409" s="25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6"/>
      <c r="CP409" s="26"/>
      <c r="CQ409" s="26"/>
      <c r="CR409" s="27"/>
      <c r="CS409" s="22"/>
      <c r="CT409" s="22"/>
      <c r="CU409" s="22"/>
      <c r="CV409" s="22"/>
      <c r="CW409" s="22"/>
      <c r="CX409" s="22"/>
      <c r="CY409" s="22"/>
      <c r="CZ409" s="22"/>
      <c r="DA409" s="22"/>
      <c r="DB409" s="22"/>
      <c r="DC409" s="22"/>
      <c r="DD409" s="22"/>
      <c r="DE409" s="22"/>
      <c r="DF409" s="22"/>
      <c r="DG409" s="22"/>
      <c r="DH409" s="22"/>
      <c r="DI409" s="22"/>
      <c r="DJ409" s="22"/>
      <c r="DK409" s="22"/>
      <c r="DL409" s="22"/>
      <c r="DM409" s="22"/>
      <c r="DN409" s="22"/>
      <c r="DO409" s="22"/>
      <c r="DP409" s="22"/>
      <c r="DQ409" s="22"/>
      <c r="DR409" s="22"/>
      <c r="DS409" s="22"/>
      <c r="DT409" s="22"/>
      <c r="DU409" s="22"/>
      <c r="DV409" s="22"/>
      <c r="DW409" s="22"/>
      <c r="DX409" s="22"/>
      <c r="DY409" s="22"/>
      <c r="DZ409" s="22"/>
      <c r="EA409" s="22"/>
      <c r="EB409" s="22"/>
      <c r="EC409" s="26"/>
      <c r="ED409" s="26"/>
      <c r="EE409" s="26"/>
      <c r="EF409" s="27"/>
      <c r="EG409" s="3"/>
    </row>
    <row r="410" spans="2:137" s="19" customFormat="1" ht="11.25" customHeight="1" x14ac:dyDescent="0.2">
      <c r="B410" s="25"/>
      <c r="C410" s="21"/>
      <c r="D410" s="21"/>
      <c r="E410" s="21"/>
      <c r="F410" s="21"/>
      <c r="G410" s="21"/>
      <c r="H410" s="21" t="s">
        <v>3</v>
      </c>
      <c r="I410" s="21"/>
      <c r="J410" s="21"/>
      <c r="K410" s="21"/>
      <c r="L410" s="21"/>
      <c r="M410" s="21"/>
      <c r="N410" s="21"/>
      <c r="O410" s="21" t="s">
        <v>9</v>
      </c>
      <c r="P410" s="21"/>
      <c r="Q410" s="21" t="str">
        <f>TEXT(EE394,"#,###.##")</f>
        <v>17,992.2</v>
      </c>
      <c r="R410" s="21"/>
      <c r="S410" s="21"/>
      <c r="T410" s="21"/>
      <c r="U410" s="21"/>
      <c r="V410" s="21"/>
      <c r="W410" s="21"/>
      <c r="X410" s="21"/>
      <c r="Y410" s="21"/>
      <c r="Z410" s="21" t="s">
        <v>26</v>
      </c>
      <c r="AA410" s="21"/>
      <c r="AB410" s="21" t="str">
        <f>TEXT(EE406,"#,###.##")</f>
        <v>6,480.7</v>
      </c>
      <c r="AC410" s="21"/>
      <c r="AD410" s="21"/>
      <c r="AE410" s="21"/>
      <c r="AF410" s="21"/>
      <c r="AG410" s="21"/>
      <c r="AH410" s="21"/>
      <c r="AI410" s="21"/>
      <c r="AJ410" s="21" t="s">
        <v>11</v>
      </c>
      <c r="AK410" s="21"/>
      <c r="AL410" s="21"/>
      <c r="AM410" s="21" t="str">
        <f>TEXT(TRUNC(EE394+EE406,1),"#,##0.#")</f>
        <v>24,472.9</v>
      </c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6"/>
      <c r="CP410" s="26"/>
      <c r="CQ410" s="26"/>
      <c r="CR410" s="27"/>
      <c r="CS410" s="22"/>
      <c r="CT410" s="22"/>
      <c r="CU410" s="22"/>
      <c r="CV410" s="22"/>
      <c r="CW410" s="22"/>
      <c r="CX410" s="22"/>
      <c r="CY410" s="22"/>
      <c r="CZ410" s="22"/>
      <c r="DA410" s="22"/>
      <c r="DB410" s="22"/>
      <c r="DC410" s="22"/>
      <c r="DD410" s="22"/>
      <c r="DE410" s="22"/>
      <c r="DF410" s="22"/>
      <c r="DG410" s="22"/>
      <c r="DH410" s="22"/>
      <c r="DI410" s="22"/>
      <c r="DJ410" s="22"/>
      <c r="DK410" s="22"/>
      <c r="DL410" s="22"/>
      <c r="DM410" s="22"/>
      <c r="DN410" s="22"/>
      <c r="DO410" s="22"/>
      <c r="DP410" s="22"/>
      <c r="DQ410" s="22"/>
      <c r="DR410" s="22"/>
      <c r="DS410" s="22"/>
      <c r="DT410" s="22"/>
      <c r="DU410" s="22"/>
      <c r="DV410" s="22"/>
      <c r="DW410" s="22"/>
      <c r="DX410" s="22"/>
      <c r="DY410" s="22"/>
      <c r="DZ410" s="22"/>
      <c r="EA410" s="22"/>
      <c r="EB410" s="22"/>
      <c r="EC410" s="26"/>
      <c r="ED410" s="26"/>
      <c r="EE410" s="26"/>
      <c r="EF410" s="27"/>
      <c r="EG410" s="3"/>
    </row>
    <row r="411" spans="2:137" s="19" customFormat="1" ht="11.25" customHeight="1" x14ac:dyDescent="0.2">
      <c r="B411" s="25"/>
      <c r="C411" s="21"/>
      <c r="D411" s="21"/>
      <c r="E411" s="21"/>
      <c r="F411" s="21"/>
      <c r="G411" s="21"/>
      <c r="H411" s="21" t="s">
        <v>4</v>
      </c>
      <c r="I411" s="21"/>
      <c r="J411" s="21"/>
      <c r="K411" s="21"/>
      <c r="L411" s="21"/>
      <c r="M411" s="21"/>
      <c r="N411" s="21"/>
      <c r="O411" s="21" t="s">
        <v>9</v>
      </c>
      <c r="P411" s="21"/>
      <c r="Q411" s="21" t="str">
        <f>TEXT(ED397,"#,###.##")</f>
        <v>269.8</v>
      </c>
      <c r="R411" s="21"/>
      <c r="S411" s="21"/>
      <c r="T411" s="21"/>
      <c r="U411" s="21"/>
      <c r="V411" s="21"/>
      <c r="W411" s="21" t="s">
        <v>26</v>
      </c>
      <c r="X411" s="21"/>
      <c r="Y411" s="21" t="str">
        <f>TEXT(ED406,"#,###.##")</f>
        <v>1,492.6</v>
      </c>
      <c r="Z411" s="21"/>
      <c r="AA411" s="21"/>
      <c r="AB411" s="21"/>
      <c r="AC411" s="21"/>
      <c r="AD411" s="21"/>
      <c r="AE411" s="21"/>
      <c r="AF411" s="21"/>
      <c r="AG411" s="21" t="s">
        <v>11</v>
      </c>
      <c r="AH411" s="21"/>
      <c r="AI411" s="21"/>
      <c r="AJ411" s="21" t="str">
        <f>TEXT(TRUNC(ED397+ED406,1),"#,##0.#")</f>
        <v>1,762.4</v>
      </c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6"/>
      <c r="CP411" s="26"/>
      <c r="CQ411" s="26"/>
      <c r="CR411" s="27"/>
      <c r="CS411" s="22"/>
      <c r="CT411" s="22"/>
      <c r="CU411" s="22"/>
      <c r="CV411" s="22"/>
      <c r="CW411" s="22"/>
      <c r="CX411" s="22"/>
      <c r="CY411" s="22"/>
      <c r="CZ411" s="22"/>
      <c r="DA411" s="22"/>
      <c r="DB411" s="22"/>
      <c r="DC411" s="22"/>
      <c r="DD411" s="22"/>
      <c r="DE411" s="22"/>
      <c r="DF411" s="22"/>
      <c r="DG411" s="22"/>
      <c r="DH411" s="22"/>
      <c r="DI411" s="22"/>
      <c r="DJ411" s="22"/>
      <c r="DK411" s="22"/>
      <c r="DL411" s="22"/>
      <c r="DM411" s="22"/>
      <c r="DN411" s="22"/>
      <c r="DO411" s="22"/>
      <c r="DP411" s="22"/>
      <c r="DQ411" s="22"/>
      <c r="DR411" s="22"/>
      <c r="DS411" s="22"/>
      <c r="DT411" s="22"/>
      <c r="DU411" s="22"/>
      <c r="DV411" s="22"/>
      <c r="DW411" s="22"/>
      <c r="DX411" s="22"/>
      <c r="DY411" s="22"/>
      <c r="DZ411" s="22"/>
      <c r="EA411" s="22"/>
      <c r="EB411" s="22"/>
      <c r="EC411" s="26"/>
      <c r="ED411" s="26"/>
      <c r="EE411" s="26"/>
      <c r="EF411" s="27"/>
      <c r="EG411" s="3"/>
    </row>
    <row r="412" spans="2:137" s="19" customFormat="1" ht="11.25" customHeight="1" x14ac:dyDescent="0.2">
      <c r="B412" s="25"/>
      <c r="C412" s="21"/>
      <c r="D412" s="21"/>
      <c r="E412" s="21"/>
      <c r="F412" s="21"/>
      <c r="G412" s="21"/>
      <c r="H412" s="21" t="s">
        <v>19</v>
      </c>
      <c r="I412" s="21"/>
      <c r="J412" s="21"/>
      <c r="K412" s="21"/>
      <c r="L412" s="21" t="s">
        <v>20</v>
      </c>
      <c r="M412" s="21"/>
      <c r="N412" s="21"/>
      <c r="O412" s="21" t="s">
        <v>9</v>
      </c>
      <c r="P412" s="21"/>
      <c r="Q412" s="21" t="str">
        <f>EF406</f>
        <v>2,294.0</v>
      </c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6"/>
      <c r="CP412" s="26"/>
      <c r="CQ412" s="26"/>
      <c r="CR412" s="27"/>
      <c r="CS412" s="22"/>
      <c r="CT412" s="22"/>
      <c r="CU412" s="22"/>
      <c r="CV412" s="22"/>
      <c r="CW412" s="22"/>
      <c r="CX412" s="22"/>
      <c r="CY412" s="22"/>
      <c r="CZ412" s="22"/>
      <c r="DA412" s="22"/>
      <c r="DB412" s="22"/>
      <c r="DC412" s="22"/>
      <c r="DD412" s="22"/>
      <c r="DE412" s="22"/>
      <c r="DF412" s="22"/>
      <c r="DG412" s="22"/>
      <c r="DH412" s="22"/>
      <c r="DI412" s="22"/>
      <c r="DJ412" s="22"/>
      <c r="DK412" s="22"/>
      <c r="DL412" s="22"/>
      <c r="DM412" s="22"/>
      <c r="DN412" s="22"/>
      <c r="DO412" s="22"/>
      <c r="DP412" s="22"/>
      <c r="DQ412" s="22"/>
      <c r="DR412" s="22"/>
      <c r="DS412" s="22"/>
      <c r="DT412" s="22"/>
      <c r="DU412" s="22"/>
      <c r="DV412" s="22"/>
      <c r="DW412" s="22"/>
      <c r="DX412" s="22"/>
      <c r="DY412" s="22"/>
      <c r="DZ412" s="22"/>
      <c r="EA412" s="22"/>
      <c r="EB412" s="22"/>
      <c r="EC412" s="26"/>
      <c r="ED412" s="26"/>
      <c r="EE412" s="26"/>
      <c r="EF412" s="27"/>
      <c r="EG412" s="3"/>
    </row>
    <row r="413" spans="2:137" s="19" customFormat="1" ht="11.25" customHeight="1" x14ac:dyDescent="0.2">
      <c r="B413" s="25"/>
      <c r="C413" s="21"/>
      <c r="D413" s="21"/>
      <c r="E413" s="21"/>
      <c r="F413" s="21"/>
      <c r="G413" s="21"/>
      <c r="H413" s="21"/>
      <c r="I413" s="21"/>
      <c r="J413" s="21" t="s">
        <v>8</v>
      </c>
      <c r="K413" s="21"/>
      <c r="L413" s="21"/>
      <c r="M413" s="21"/>
      <c r="N413" s="21"/>
      <c r="O413" s="21" t="s">
        <v>9</v>
      </c>
      <c r="P413" s="21"/>
      <c r="Q413" s="21"/>
      <c r="R413" s="21" t="str">
        <f>TEXT(AM410+AJ411+Q412,"#,##0.#######")</f>
        <v>28,529.3</v>
      </c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6">
        <f>CQ413+CP413+CR413</f>
        <v>28529.300000000003</v>
      </c>
      <c r="CP413" s="26" t="str">
        <f>TEXT(AJ411,"#,###.0")</f>
        <v>1,762.4</v>
      </c>
      <c r="CQ413" s="26" t="str">
        <f>TEXT(AM410,"#,###.0")</f>
        <v>24,472.9</v>
      </c>
      <c r="CR413" s="27" t="str">
        <f>TEXT(Q412,"#,###.0")</f>
        <v>2,294.0</v>
      </c>
      <c r="CS413" s="22"/>
      <c r="CT413" s="22"/>
      <c r="CU413" s="22"/>
      <c r="CV413" s="22"/>
      <c r="CW413" s="22"/>
      <c r="CX413" s="22"/>
      <c r="CY413" s="22"/>
      <c r="CZ413" s="22"/>
      <c r="DA413" s="22"/>
      <c r="DB413" s="22"/>
      <c r="DC413" s="22"/>
      <c r="DD413" s="22"/>
      <c r="DE413" s="22"/>
      <c r="DF413" s="22"/>
      <c r="DG413" s="22"/>
      <c r="DH413" s="22"/>
      <c r="DI413" s="22"/>
      <c r="DJ413" s="22"/>
      <c r="DK413" s="22"/>
      <c r="DL413" s="22"/>
      <c r="DM413" s="22"/>
      <c r="DN413" s="22"/>
      <c r="DO413" s="22"/>
      <c r="DP413" s="22"/>
      <c r="DQ413" s="22"/>
      <c r="DR413" s="22"/>
      <c r="DS413" s="22"/>
      <c r="DT413" s="22"/>
      <c r="DU413" s="22"/>
      <c r="DV413" s="22"/>
      <c r="DW413" s="22"/>
      <c r="DX413" s="22"/>
      <c r="DY413" s="22"/>
      <c r="DZ413" s="22"/>
      <c r="EA413" s="22"/>
      <c r="EB413" s="22"/>
      <c r="EC413" s="26">
        <f>EE413+ED413+EF413</f>
        <v>28529.300000000003</v>
      </c>
      <c r="ED413" s="26" t="str">
        <f>TEXT(AJ411,"#,###.0")</f>
        <v>1,762.4</v>
      </c>
      <c r="EE413" s="26" t="str">
        <f>TEXT(AM410,"#,###.0")</f>
        <v>24,472.9</v>
      </c>
      <c r="EF413" s="27" t="str">
        <f>TEXT(Q412,"#,###.0")</f>
        <v>2,294.0</v>
      </c>
      <c r="EG413" s="3"/>
    </row>
    <row r="414" spans="2:137" s="19" customFormat="1" ht="11.25" customHeight="1" x14ac:dyDescent="0.2">
      <c r="B414" s="25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6"/>
      <c r="CP414" s="26"/>
      <c r="CQ414" s="26"/>
      <c r="CR414" s="27"/>
      <c r="CS414" s="22"/>
      <c r="CT414" s="22"/>
      <c r="CU414" s="22"/>
      <c r="CV414" s="22"/>
      <c r="CW414" s="22"/>
      <c r="CX414" s="22"/>
      <c r="CY414" s="22"/>
      <c r="CZ414" s="22"/>
      <c r="DA414" s="22"/>
      <c r="DB414" s="22"/>
      <c r="DC414" s="22"/>
      <c r="DD414" s="22"/>
      <c r="DE414" s="22"/>
      <c r="DF414" s="22"/>
      <c r="DG414" s="22"/>
      <c r="DH414" s="22"/>
      <c r="DI414" s="22"/>
      <c r="DJ414" s="22"/>
      <c r="DK414" s="22"/>
      <c r="DL414" s="22"/>
      <c r="DM414" s="22"/>
      <c r="DN414" s="22"/>
      <c r="DO414" s="22"/>
      <c r="DP414" s="22"/>
      <c r="DQ414" s="22"/>
      <c r="DR414" s="22"/>
      <c r="DS414" s="22"/>
      <c r="DT414" s="22"/>
      <c r="DU414" s="22"/>
      <c r="DV414" s="22"/>
      <c r="DW414" s="22"/>
      <c r="DX414" s="22"/>
      <c r="DY414" s="22"/>
      <c r="DZ414" s="22"/>
      <c r="EA414" s="22"/>
      <c r="EB414" s="22"/>
      <c r="EC414" s="26"/>
      <c r="ED414" s="26"/>
      <c r="EE414" s="26"/>
      <c r="EF414" s="27"/>
      <c r="EG414" s="3"/>
    </row>
    <row r="415" spans="2:137" s="19" customFormat="1" ht="11.25" customHeight="1" x14ac:dyDescent="0.2">
      <c r="B415" s="25"/>
      <c r="C415" s="21"/>
      <c r="D415" s="21" t="s">
        <v>27</v>
      </c>
      <c r="E415" s="21"/>
      <c r="F415" s="21"/>
      <c r="G415" s="21" t="s">
        <v>102</v>
      </c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6"/>
      <c r="CP415" s="26"/>
      <c r="CQ415" s="26"/>
      <c r="CR415" s="27"/>
      <c r="CS415" s="22"/>
      <c r="CT415" s="22"/>
      <c r="CU415" s="22"/>
      <c r="CV415" s="22"/>
      <c r="CW415" s="22"/>
      <c r="CX415" s="22"/>
      <c r="CY415" s="22"/>
      <c r="CZ415" s="22"/>
      <c r="DA415" s="22"/>
      <c r="DB415" s="22"/>
      <c r="DC415" s="22"/>
      <c r="DD415" s="22"/>
      <c r="DE415" s="22"/>
      <c r="DF415" s="22"/>
      <c r="DG415" s="22"/>
      <c r="DH415" s="22"/>
      <c r="DI415" s="22"/>
      <c r="DJ415" s="22"/>
      <c r="DK415" s="22"/>
      <c r="DL415" s="22"/>
      <c r="DM415" s="22"/>
      <c r="DN415" s="22"/>
      <c r="DO415" s="22"/>
      <c r="DP415" s="22"/>
      <c r="DQ415" s="22"/>
      <c r="DR415" s="22"/>
      <c r="DS415" s="22"/>
      <c r="DT415" s="22"/>
      <c r="DU415" s="22"/>
      <c r="DV415" s="22"/>
      <c r="DW415" s="22"/>
      <c r="DX415" s="22"/>
      <c r="DY415" s="22"/>
      <c r="DZ415" s="22"/>
      <c r="EA415" s="22"/>
      <c r="EB415" s="22"/>
      <c r="EC415" s="26"/>
      <c r="ED415" s="26"/>
      <c r="EE415" s="26"/>
      <c r="EF415" s="27"/>
      <c r="EG415" s="3"/>
    </row>
    <row r="416" spans="2:137" s="19" customFormat="1" ht="11.25" customHeight="1" x14ac:dyDescent="0.2">
      <c r="B416" s="25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6"/>
      <c r="CP416" s="26"/>
      <c r="CQ416" s="26"/>
      <c r="CR416" s="27"/>
      <c r="CS416" s="22"/>
      <c r="CT416" s="22"/>
      <c r="CU416" s="22"/>
      <c r="CV416" s="22"/>
      <c r="CW416" s="22"/>
      <c r="CX416" s="22"/>
      <c r="CY416" s="22"/>
      <c r="CZ416" s="22"/>
      <c r="DA416" s="22"/>
      <c r="DB416" s="22"/>
      <c r="DC416" s="22"/>
      <c r="DD416" s="22"/>
      <c r="DE416" s="22"/>
      <c r="DF416" s="22"/>
      <c r="DG416" s="22"/>
      <c r="DH416" s="22"/>
      <c r="DI416" s="22"/>
      <c r="DJ416" s="22"/>
      <c r="DK416" s="22"/>
      <c r="DL416" s="22"/>
      <c r="DM416" s="22"/>
      <c r="DN416" s="22"/>
      <c r="DO416" s="22"/>
      <c r="DP416" s="22"/>
      <c r="DQ416" s="22"/>
      <c r="DR416" s="22"/>
      <c r="DS416" s="22"/>
      <c r="DT416" s="22"/>
      <c r="DU416" s="22"/>
      <c r="DV416" s="22"/>
      <c r="DW416" s="22"/>
      <c r="DX416" s="22"/>
      <c r="DY416" s="22"/>
      <c r="DZ416" s="22"/>
      <c r="EA416" s="22"/>
      <c r="EB416" s="22"/>
      <c r="EC416" s="26"/>
      <c r="ED416" s="26"/>
      <c r="EE416" s="26"/>
      <c r="EF416" s="27"/>
      <c r="EG416" s="3"/>
    </row>
    <row r="417" spans="2:137" s="19" customFormat="1" ht="11.25" customHeight="1" x14ac:dyDescent="0.2">
      <c r="B417" s="25"/>
      <c r="C417" s="21"/>
      <c r="D417" s="21"/>
      <c r="E417" s="21" t="s">
        <v>36</v>
      </c>
      <c r="F417" s="21"/>
      <c r="G417" s="21" t="s">
        <v>37</v>
      </c>
      <c r="H417" s="21"/>
      <c r="I417" s="21" t="s">
        <v>38</v>
      </c>
      <c r="J417" s="21"/>
      <c r="K417" s="21"/>
      <c r="L417" s="21" t="s">
        <v>51</v>
      </c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6"/>
      <c r="CP417" s="26"/>
      <c r="CQ417" s="26"/>
      <c r="CR417" s="27"/>
      <c r="CS417" s="22"/>
      <c r="CT417" s="22"/>
      <c r="CU417" s="22"/>
      <c r="CV417" s="22"/>
      <c r="CW417" s="22"/>
      <c r="CX417" s="22"/>
      <c r="CY417" s="22"/>
      <c r="CZ417" s="22"/>
      <c r="DA417" s="22"/>
      <c r="DB417" s="22"/>
      <c r="DC417" s="22"/>
      <c r="DD417" s="22"/>
      <c r="DE417" s="22"/>
      <c r="DF417" s="22"/>
      <c r="DG417" s="22"/>
      <c r="DH417" s="22"/>
      <c r="DI417" s="22"/>
      <c r="DJ417" s="22"/>
      <c r="DK417" s="22"/>
      <c r="DL417" s="22"/>
      <c r="DM417" s="22"/>
      <c r="DN417" s="22"/>
      <c r="DO417" s="22"/>
      <c r="DP417" s="22"/>
      <c r="DQ417" s="22"/>
      <c r="DR417" s="22"/>
      <c r="DS417" s="22"/>
      <c r="DT417" s="22"/>
      <c r="DU417" s="22"/>
      <c r="DV417" s="22"/>
      <c r="DW417" s="22"/>
      <c r="DX417" s="22"/>
      <c r="DY417" s="22"/>
      <c r="DZ417" s="22"/>
      <c r="EA417" s="22"/>
      <c r="EB417" s="22"/>
      <c r="EC417" s="26"/>
      <c r="ED417" s="26"/>
      <c r="EE417" s="26"/>
      <c r="EF417" s="27"/>
      <c r="EG417" s="3"/>
    </row>
    <row r="418" spans="2:137" s="19" customFormat="1" ht="11.25" customHeight="1" x14ac:dyDescent="0.2">
      <c r="B418" s="25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6"/>
      <c r="CP418" s="26"/>
      <c r="CQ418" s="26"/>
      <c r="CR418" s="27"/>
      <c r="CS418" s="22"/>
      <c r="CT418" s="22"/>
      <c r="CU418" s="22"/>
      <c r="CV418" s="22"/>
      <c r="CW418" s="22"/>
      <c r="CX418" s="22"/>
      <c r="CY418" s="22"/>
      <c r="CZ418" s="22"/>
      <c r="DA418" s="22"/>
      <c r="DB418" s="22"/>
      <c r="DC418" s="22"/>
      <c r="DD418" s="22"/>
      <c r="DE418" s="22"/>
      <c r="DF418" s="22"/>
      <c r="DG418" s="22"/>
      <c r="DH418" s="22"/>
      <c r="DI418" s="22"/>
      <c r="DJ418" s="22"/>
      <c r="DK418" s="22"/>
      <c r="DL418" s="22"/>
      <c r="DM418" s="22"/>
      <c r="DN418" s="22"/>
      <c r="DO418" s="22"/>
      <c r="DP418" s="22"/>
      <c r="DQ418" s="22"/>
      <c r="DR418" s="22"/>
      <c r="DS418" s="22"/>
      <c r="DT418" s="22"/>
      <c r="DU418" s="22"/>
      <c r="DV418" s="22"/>
      <c r="DW418" s="22"/>
      <c r="DX418" s="22"/>
      <c r="DY418" s="22"/>
      <c r="DZ418" s="22"/>
      <c r="EA418" s="22"/>
      <c r="EB418" s="22"/>
      <c r="EC418" s="26"/>
      <c r="ED418" s="26"/>
      <c r="EE418" s="26"/>
      <c r="EF418" s="27"/>
      <c r="EG418" s="3"/>
    </row>
    <row r="419" spans="2:137" s="19" customFormat="1" ht="11.25" customHeight="1" x14ac:dyDescent="0.2">
      <c r="B419" s="25"/>
      <c r="C419" s="21"/>
      <c r="D419" s="21"/>
      <c r="E419" s="21"/>
      <c r="F419" s="21"/>
      <c r="G419" s="21" t="s">
        <v>47</v>
      </c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 t="s">
        <v>9</v>
      </c>
      <c r="S419" s="21"/>
      <c r="T419" s="21" t="str">
        <f>TEXT(노임단가!L6,"#,##0")</f>
        <v>189,303</v>
      </c>
      <c r="U419" s="21"/>
      <c r="V419" s="21"/>
      <c r="W419" s="21"/>
      <c r="X419" s="21"/>
      <c r="Y419" s="21"/>
      <c r="Z419" s="21"/>
      <c r="AA419" s="21"/>
      <c r="AB419" s="21"/>
      <c r="AC419" s="21"/>
      <c r="AD419" s="21" t="s">
        <v>15</v>
      </c>
      <c r="AE419" s="21"/>
      <c r="AF419" s="21"/>
      <c r="AG419" s="21" t="str">
        <f>TEXT(0.58,"#,##0.#######")</f>
        <v>0.58</v>
      </c>
      <c r="AH419" s="21"/>
      <c r="AI419" s="21"/>
      <c r="AJ419" s="21"/>
      <c r="AK419" s="21" t="s">
        <v>38</v>
      </c>
      <c r="AL419" s="21"/>
      <c r="AM419" s="21"/>
      <c r="AN419" s="21" t="s">
        <v>12</v>
      </c>
      <c r="AO419" s="21"/>
      <c r="AP419" s="21" t="str">
        <f>TEXT(10,"#,##0.#######")</f>
        <v>10.</v>
      </c>
      <c r="AQ419" s="21"/>
      <c r="AR419" s="21" t="s">
        <v>43</v>
      </c>
      <c r="AS419" s="21"/>
      <c r="AT419" s="21"/>
      <c r="AU419" s="21" t="s">
        <v>11</v>
      </c>
      <c r="AV419" s="21"/>
      <c r="AW419" s="21" t="str">
        <f>TEXT(TRUNC(T419*AG419/AP419,1),"#,##0.#######")</f>
        <v>10,979.5</v>
      </c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6"/>
      <c r="CP419" s="26"/>
      <c r="CQ419" s="26"/>
      <c r="CR419" s="27"/>
      <c r="CS419" s="22"/>
      <c r="CT419" s="22"/>
      <c r="CU419" s="22"/>
      <c r="CV419" s="22"/>
      <c r="CW419" s="22"/>
      <c r="CX419" s="22"/>
      <c r="CY419" s="22"/>
      <c r="CZ419" s="22"/>
      <c r="DA419" s="22"/>
      <c r="DB419" s="22"/>
      <c r="DC419" s="22"/>
      <c r="DD419" s="22"/>
      <c r="DE419" s="22"/>
      <c r="DF419" s="22"/>
      <c r="DG419" s="22"/>
      <c r="DH419" s="22"/>
      <c r="DI419" s="22"/>
      <c r="DJ419" s="22"/>
      <c r="DK419" s="22"/>
      <c r="DL419" s="22"/>
      <c r="DM419" s="22"/>
      <c r="DN419" s="22"/>
      <c r="DO419" s="22"/>
      <c r="DP419" s="22"/>
      <c r="DQ419" s="22"/>
      <c r="DR419" s="22"/>
      <c r="DS419" s="22"/>
      <c r="DT419" s="22"/>
      <c r="DU419" s="22"/>
      <c r="DV419" s="22"/>
      <c r="DW419" s="22"/>
      <c r="DX419" s="22"/>
      <c r="DY419" s="22"/>
      <c r="DZ419" s="22"/>
      <c r="EA419" s="22"/>
      <c r="EB419" s="22"/>
      <c r="EC419" s="26"/>
      <c r="ED419" s="26"/>
      <c r="EE419" s="26"/>
      <c r="EF419" s="27"/>
      <c r="EG419" s="3"/>
    </row>
    <row r="420" spans="2:137" s="19" customFormat="1" ht="11.25" customHeight="1" x14ac:dyDescent="0.2">
      <c r="B420" s="25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6"/>
      <c r="CP420" s="26"/>
      <c r="CQ420" s="26"/>
      <c r="CR420" s="27"/>
      <c r="CS420" s="22"/>
      <c r="CT420" s="22"/>
      <c r="CU420" s="22"/>
      <c r="CV420" s="22"/>
      <c r="CW420" s="22"/>
      <c r="CX420" s="22"/>
      <c r="CY420" s="22"/>
      <c r="CZ420" s="22"/>
      <c r="DA420" s="22"/>
      <c r="DB420" s="22"/>
      <c r="DC420" s="22"/>
      <c r="DD420" s="22"/>
      <c r="DE420" s="22"/>
      <c r="DF420" s="22"/>
      <c r="DG420" s="22"/>
      <c r="DH420" s="22"/>
      <c r="DI420" s="22"/>
      <c r="DJ420" s="22"/>
      <c r="DK420" s="22"/>
      <c r="DL420" s="22"/>
      <c r="DM420" s="22"/>
      <c r="DN420" s="22"/>
      <c r="DO420" s="22"/>
      <c r="DP420" s="22"/>
      <c r="DQ420" s="22"/>
      <c r="DR420" s="22"/>
      <c r="DS420" s="22"/>
      <c r="DT420" s="22"/>
      <c r="DU420" s="22"/>
      <c r="DV420" s="22"/>
      <c r="DW420" s="22"/>
      <c r="DX420" s="22"/>
      <c r="DY420" s="22"/>
      <c r="DZ420" s="22"/>
      <c r="EA420" s="22"/>
      <c r="EB420" s="22"/>
      <c r="EC420" s="26"/>
      <c r="ED420" s="26"/>
      <c r="EE420" s="26"/>
      <c r="EF420" s="27"/>
      <c r="EG420" s="3"/>
    </row>
    <row r="421" spans="2:137" s="19" customFormat="1" ht="11.25" customHeight="1" x14ac:dyDescent="0.2">
      <c r="B421" s="25"/>
      <c r="C421" s="21"/>
      <c r="D421" s="21"/>
      <c r="E421" s="21"/>
      <c r="F421" s="21"/>
      <c r="G421" s="21" t="s">
        <v>39</v>
      </c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 t="s">
        <v>9</v>
      </c>
      <c r="S421" s="21"/>
      <c r="T421" s="21"/>
      <c r="U421" s="21" t="str">
        <f>TEXT(노임단가!L5,"#,##0")</f>
        <v>109,819</v>
      </c>
      <c r="V421" s="21"/>
      <c r="W421" s="21"/>
      <c r="X421" s="21"/>
      <c r="Y421" s="21"/>
      <c r="Z421" s="21"/>
      <c r="AA421" s="21"/>
      <c r="AB421" s="21"/>
      <c r="AC421" s="21"/>
      <c r="AD421" s="21"/>
      <c r="AE421" s="21" t="s">
        <v>15</v>
      </c>
      <c r="AF421" s="21"/>
      <c r="AG421" s="21"/>
      <c r="AH421" s="21" t="str">
        <f>TEXT(0.3,"#,##0.#######")</f>
        <v>0.3</v>
      </c>
      <c r="AI421" s="21"/>
      <c r="AJ421" s="21"/>
      <c r="AK421" s="21"/>
      <c r="AL421" s="21" t="s">
        <v>38</v>
      </c>
      <c r="AM421" s="21"/>
      <c r="AN421" s="21"/>
      <c r="AO421" s="21" t="s">
        <v>12</v>
      </c>
      <c r="AP421" s="21"/>
      <c r="AQ421" s="21" t="str">
        <f>TEXT(10,"#,##0.#######")</f>
        <v>10.</v>
      </c>
      <c r="AR421" s="21"/>
      <c r="AS421" s="21" t="s">
        <v>43</v>
      </c>
      <c r="AT421" s="21"/>
      <c r="AU421" s="21"/>
      <c r="AV421" s="21" t="s">
        <v>11</v>
      </c>
      <c r="AW421" s="21"/>
      <c r="AX421" s="21" t="str">
        <f>TEXT(TRUNC(U421*AH421/AQ421,1),"#,##0.#######")</f>
        <v>3,294.5</v>
      </c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6"/>
      <c r="CP421" s="26"/>
      <c r="CQ421" s="26"/>
      <c r="CR421" s="27"/>
      <c r="CS421" s="22"/>
      <c r="CT421" s="22"/>
      <c r="CU421" s="22"/>
      <c r="CV421" s="22"/>
      <c r="CW421" s="22"/>
      <c r="CX421" s="22"/>
      <c r="CY421" s="22"/>
      <c r="CZ421" s="22"/>
      <c r="DA421" s="22"/>
      <c r="DB421" s="22"/>
      <c r="DC421" s="22"/>
      <c r="DD421" s="22"/>
      <c r="DE421" s="22"/>
      <c r="DF421" s="22"/>
      <c r="DG421" s="22"/>
      <c r="DH421" s="22"/>
      <c r="DI421" s="22"/>
      <c r="DJ421" s="22"/>
      <c r="DK421" s="22"/>
      <c r="DL421" s="22"/>
      <c r="DM421" s="22"/>
      <c r="DN421" s="22"/>
      <c r="DO421" s="22"/>
      <c r="DP421" s="22"/>
      <c r="DQ421" s="22"/>
      <c r="DR421" s="22"/>
      <c r="DS421" s="22"/>
      <c r="DT421" s="22"/>
      <c r="DU421" s="22"/>
      <c r="DV421" s="22"/>
      <c r="DW421" s="22"/>
      <c r="DX421" s="22"/>
      <c r="DY421" s="22"/>
      <c r="DZ421" s="22"/>
      <c r="EA421" s="22"/>
      <c r="EB421" s="22"/>
      <c r="EC421" s="26"/>
      <c r="ED421" s="26"/>
      <c r="EE421" s="26"/>
      <c r="EF421" s="27"/>
      <c r="EG421" s="3"/>
    </row>
    <row r="422" spans="2:137" s="19" customFormat="1" ht="11.25" customHeight="1" x14ac:dyDescent="0.2">
      <c r="B422" s="25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6"/>
      <c r="CP422" s="26"/>
      <c r="CQ422" s="26"/>
      <c r="CR422" s="27"/>
      <c r="CS422" s="22"/>
      <c r="CT422" s="22"/>
      <c r="CU422" s="22"/>
      <c r="CV422" s="22"/>
      <c r="CW422" s="22"/>
      <c r="CX422" s="22"/>
      <c r="CY422" s="22"/>
      <c r="CZ422" s="22"/>
      <c r="DA422" s="22"/>
      <c r="DB422" s="22"/>
      <c r="DC422" s="22"/>
      <c r="DD422" s="22"/>
      <c r="DE422" s="22"/>
      <c r="DF422" s="22"/>
      <c r="DG422" s="22"/>
      <c r="DH422" s="22"/>
      <c r="DI422" s="22"/>
      <c r="DJ422" s="22"/>
      <c r="DK422" s="22"/>
      <c r="DL422" s="22"/>
      <c r="DM422" s="22"/>
      <c r="DN422" s="22"/>
      <c r="DO422" s="22"/>
      <c r="DP422" s="22"/>
      <c r="DQ422" s="22"/>
      <c r="DR422" s="22"/>
      <c r="DS422" s="22"/>
      <c r="DT422" s="22"/>
      <c r="DU422" s="22"/>
      <c r="DV422" s="22"/>
      <c r="DW422" s="22"/>
      <c r="DX422" s="22"/>
      <c r="DY422" s="22"/>
      <c r="DZ422" s="22"/>
      <c r="EA422" s="22"/>
      <c r="EB422" s="22"/>
      <c r="EC422" s="26"/>
      <c r="ED422" s="26"/>
      <c r="EE422" s="26"/>
      <c r="EF422" s="27"/>
      <c r="EG422" s="3"/>
    </row>
    <row r="423" spans="2:137" s="19" customFormat="1" ht="11.25" customHeight="1" x14ac:dyDescent="0.2">
      <c r="B423" s="25"/>
      <c r="C423" s="21"/>
      <c r="D423" s="21"/>
      <c r="E423" s="21"/>
      <c r="F423" s="21"/>
      <c r="G423" s="21" t="s">
        <v>40</v>
      </c>
      <c r="H423" s="21"/>
      <c r="I423" s="21"/>
      <c r="J423" s="21"/>
      <c r="K423" s="21"/>
      <c r="L423" s="21"/>
      <c r="M423" s="21"/>
      <c r="N423" s="21"/>
      <c r="O423" s="21"/>
      <c r="P423" s="21" t="s">
        <v>9</v>
      </c>
      <c r="Q423" s="21"/>
      <c r="R423" s="21" t="str">
        <f>TEXT(TRUNC(AW419+AX421,1),"#,##0.#######")</f>
        <v>14,274.</v>
      </c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6"/>
      <c r="CP423" s="26"/>
      <c r="CQ423" s="26" t="str">
        <f>R423</f>
        <v>14,274.</v>
      </c>
      <c r="CR423" s="27"/>
      <c r="CS423" s="22"/>
      <c r="CT423" s="22"/>
      <c r="CU423" s="22"/>
      <c r="CV423" s="22"/>
      <c r="CW423" s="22"/>
      <c r="CX423" s="22"/>
      <c r="CY423" s="22"/>
      <c r="CZ423" s="22"/>
      <c r="DA423" s="22"/>
      <c r="DB423" s="22"/>
      <c r="DC423" s="22"/>
      <c r="DD423" s="22"/>
      <c r="DE423" s="22"/>
      <c r="DF423" s="22"/>
      <c r="DG423" s="22"/>
      <c r="DH423" s="22"/>
      <c r="DI423" s="22"/>
      <c r="DJ423" s="22"/>
      <c r="DK423" s="22"/>
      <c r="DL423" s="22"/>
      <c r="DM423" s="22"/>
      <c r="DN423" s="22"/>
      <c r="DO423" s="22"/>
      <c r="DP423" s="22"/>
      <c r="DQ423" s="22"/>
      <c r="DR423" s="22"/>
      <c r="DS423" s="22"/>
      <c r="DT423" s="22"/>
      <c r="DU423" s="22"/>
      <c r="DV423" s="22"/>
      <c r="DW423" s="22"/>
      <c r="DX423" s="22"/>
      <c r="DY423" s="22"/>
      <c r="DZ423" s="22"/>
      <c r="EA423" s="22"/>
      <c r="EB423" s="22"/>
      <c r="EC423" s="26"/>
      <c r="ED423" s="26"/>
      <c r="EE423" s="26" t="str">
        <f>R423</f>
        <v>14,274.</v>
      </c>
      <c r="EF423" s="27"/>
      <c r="EG423" s="3"/>
    </row>
    <row r="424" spans="2:137" s="19" customFormat="1" ht="11.25" customHeight="1" x14ac:dyDescent="0.2">
      <c r="B424" s="25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6"/>
      <c r="CP424" s="26"/>
      <c r="CQ424" s="26"/>
      <c r="CR424" s="27"/>
      <c r="CS424" s="22"/>
      <c r="CT424" s="22"/>
      <c r="CU424" s="22"/>
      <c r="CV424" s="22"/>
      <c r="CW424" s="22"/>
      <c r="CX424" s="22"/>
      <c r="CY424" s="22"/>
      <c r="CZ424" s="22"/>
      <c r="DA424" s="22"/>
      <c r="DB424" s="22"/>
      <c r="DC424" s="22"/>
      <c r="DD424" s="22"/>
      <c r="DE424" s="22"/>
      <c r="DF424" s="22"/>
      <c r="DG424" s="22"/>
      <c r="DH424" s="22"/>
      <c r="DI424" s="22"/>
      <c r="DJ424" s="22"/>
      <c r="DK424" s="22"/>
      <c r="DL424" s="22"/>
      <c r="DM424" s="22"/>
      <c r="DN424" s="22"/>
      <c r="DO424" s="22"/>
      <c r="DP424" s="22"/>
      <c r="DQ424" s="22"/>
      <c r="DR424" s="22"/>
      <c r="DS424" s="22"/>
      <c r="DT424" s="22"/>
      <c r="DU424" s="22"/>
      <c r="DV424" s="22"/>
      <c r="DW424" s="22"/>
      <c r="DX424" s="22"/>
      <c r="DY424" s="22"/>
      <c r="DZ424" s="22"/>
      <c r="EA424" s="22"/>
      <c r="EB424" s="22"/>
      <c r="EC424" s="26"/>
      <c r="ED424" s="26"/>
      <c r="EE424" s="26"/>
      <c r="EF424" s="27"/>
      <c r="EG424" s="3"/>
    </row>
    <row r="425" spans="2:137" s="19" customFormat="1" ht="11.25" customHeight="1" x14ac:dyDescent="0.2">
      <c r="B425" s="25"/>
      <c r="C425" s="21"/>
      <c r="D425" s="21"/>
      <c r="E425" s="21" t="s">
        <v>41</v>
      </c>
      <c r="F425" s="21"/>
      <c r="G425" s="21" t="s">
        <v>37</v>
      </c>
      <c r="H425" s="21"/>
      <c r="I425" s="21" t="s">
        <v>7</v>
      </c>
      <c r="J425" s="21"/>
      <c r="K425" s="21"/>
      <c r="L425" s="21" t="s">
        <v>8</v>
      </c>
      <c r="M425" s="21"/>
      <c r="N425" s="21"/>
      <c r="O425" s="21" t="s">
        <v>9</v>
      </c>
      <c r="P425" s="21"/>
      <c r="Q425" s="21" t="s">
        <v>10</v>
      </c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 t="s">
        <v>54</v>
      </c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6"/>
      <c r="CP425" s="26"/>
      <c r="CQ425" s="26"/>
      <c r="CR425" s="27"/>
      <c r="CS425" s="22"/>
      <c r="CT425" s="22"/>
      <c r="CU425" s="22"/>
      <c r="CV425" s="22"/>
      <c r="CW425" s="22"/>
      <c r="CX425" s="22"/>
      <c r="CY425" s="22"/>
      <c r="CZ425" s="22"/>
      <c r="DA425" s="22"/>
      <c r="DB425" s="22"/>
      <c r="DC425" s="22"/>
      <c r="DD425" s="22"/>
      <c r="DE425" s="22"/>
      <c r="DF425" s="22"/>
      <c r="DG425" s="22"/>
      <c r="DH425" s="22"/>
      <c r="DI425" s="22"/>
      <c r="DJ425" s="22"/>
      <c r="DK425" s="22"/>
      <c r="DL425" s="22"/>
      <c r="DM425" s="22"/>
      <c r="DN425" s="22"/>
      <c r="DO425" s="22"/>
      <c r="DP425" s="22"/>
      <c r="DQ425" s="22"/>
      <c r="DR425" s="22"/>
      <c r="DS425" s="22"/>
      <c r="DT425" s="22"/>
      <c r="DU425" s="22"/>
      <c r="DV425" s="22"/>
      <c r="DW425" s="22"/>
      <c r="DX425" s="22"/>
      <c r="DY425" s="22"/>
      <c r="DZ425" s="22"/>
      <c r="EA425" s="22"/>
      <c r="EB425" s="22"/>
      <c r="EC425" s="26"/>
      <c r="ED425" s="26"/>
      <c r="EE425" s="26"/>
      <c r="EF425" s="27"/>
      <c r="EG425" s="3"/>
    </row>
    <row r="426" spans="2:137" s="19" customFormat="1" ht="11.25" customHeight="1" x14ac:dyDescent="0.2">
      <c r="B426" s="25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6"/>
      <c r="CP426" s="26"/>
      <c r="CQ426" s="26"/>
      <c r="CR426" s="27"/>
      <c r="CS426" s="22"/>
      <c r="CT426" s="22"/>
      <c r="CU426" s="22"/>
      <c r="CV426" s="22"/>
      <c r="CW426" s="22"/>
      <c r="CX426" s="22"/>
      <c r="CY426" s="22"/>
      <c r="CZ426" s="22"/>
      <c r="DA426" s="22"/>
      <c r="DB426" s="22"/>
      <c r="DC426" s="22"/>
      <c r="DD426" s="22"/>
      <c r="DE426" s="22"/>
      <c r="DF426" s="22"/>
      <c r="DG426" s="22"/>
      <c r="DH426" s="22"/>
      <c r="DI426" s="22"/>
      <c r="DJ426" s="22"/>
      <c r="DK426" s="22"/>
      <c r="DL426" s="22"/>
      <c r="DM426" s="22"/>
      <c r="DN426" s="22"/>
      <c r="DO426" s="22"/>
      <c r="DP426" s="22"/>
      <c r="DQ426" s="22"/>
      <c r="DR426" s="22"/>
      <c r="DS426" s="22"/>
      <c r="DT426" s="22"/>
      <c r="DU426" s="22"/>
      <c r="DV426" s="22"/>
      <c r="DW426" s="22"/>
      <c r="DX426" s="22"/>
      <c r="DY426" s="22"/>
      <c r="DZ426" s="22"/>
      <c r="EA426" s="22"/>
      <c r="EB426" s="22"/>
      <c r="EC426" s="26"/>
      <c r="ED426" s="26"/>
      <c r="EE426" s="26"/>
      <c r="EF426" s="27"/>
      <c r="EG426" s="3"/>
    </row>
    <row r="427" spans="2:137" s="19" customFormat="1" ht="11.25" customHeight="1" x14ac:dyDescent="0.2">
      <c r="B427" s="25"/>
      <c r="C427" s="21"/>
      <c r="D427" s="21"/>
      <c r="E427" s="21"/>
      <c r="F427" s="21"/>
      <c r="G427" s="21" t="s">
        <v>16</v>
      </c>
      <c r="H427" s="21"/>
      <c r="I427" s="21" t="s">
        <v>11</v>
      </c>
      <c r="J427" s="21"/>
      <c r="K427" s="21" t="str">
        <f>TEXT(1.54,"#,##0.#######")</f>
        <v>1.54</v>
      </c>
      <c r="L427" s="21"/>
      <c r="M427" s="21"/>
      <c r="N427" s="21"/>
      <c r="O427" s="21" t="s">
        <v>18</v>
      </c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6"/>
      <c r="CP427" s="26"/>
      <c r="CQ427" s="26"/>
      <c r="CR427" s="27"/>
      <c r="CS427" s="22"/>
      <c r="CT427" s="22"/>
      <c r="CU427" s="22"/>
      <c r="CV427" s="22"/>
      <c r="CW427" s="22"/>
      <c r="CX427" s="22"/>
      <c r="CY427" s="22"/>
      <c r="CZ427" s="22"/>
      <c r="DA427" s="22"/>
      <c r="DB427" s="22"/>
      <c r="DC427" s="22"/>
      <c r="DD427" s="22"/>
      <c r="DE427" s="22"/>
      <c r="DF427" s="22"/>
      <c r="DG427" s="22"/>
      <c r="DH427" s="22"/>
      <c r="DI427" s="22"/>
      <c r="DJ427" s="22"/>
      <c r="DK427" s="22"/>
      <c r="DL427" s="22"/>
      <c r="DM427" s="22"/>
      <c r="DN427" s="22"/>
      <c r="DO427" s="22"/>
      <c r="DP427" s="22"/>
      <c r="DQ427" s="22"/>
      <c r="DR427" s="22"/>
      <c r="DS427" s="22"/>
      <c r="DT427" s="22"/>
      <c r="DU427" s="22"/>
      <c r="DV427" s="22"/>
      <c r="DW427" s="22"/>
      <c r="DX427" s="22"/>
      <c r="DY427" s="22"/>
      <c r="DZ427" s="22"/>
      <c r="EA427" s="22"/>
      <c r="EB427" s="22"/>
      <c r="EC427" s="26"/>
      <c r="ED427" s="26"/>
      <c r="EE427" s="26"/>
      <c r="EF427" s="27"/>
      <c r="EG427" s="3"/>
    </row>
    <row r="428" spans="2:137" s="19" customFormat="1" ht="11.25" customHeight="1" x14ac:dyDescent="0.2">
      <c r="B428" s="25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6"/>
      <c r="CP428" s="26"/>
      <c r="CQ428" s="26"/>
      <c r="CR428" s="27"/>
      <c r="CS428" s="22"/>
      <c r="CT428" s="22"/>
      <c r="CU428" s="22"/>
      <c r="CV428" s="22"/>
      <c r="CW428" s="22"/>
      <c r="CX428" s="22"/>
      <c r="CY428" s="22"/>
      <c r="CZ428" s="22"/>
      <c r="DA428" s="22"/>
      <c r="DB428" s="22"/>
      <c r="DC428" s="22"/>
      <c r="DD428" s="22"/>
      <c r="DE428" s="22"/>
      <c r="DF428" s="22"/>
      <c r="DG428" s="22"/>
      <c r="DH428" s="22"/>
      <c r="DI428" s="22"/>
      <c r="DJ428" s="22"/>
      <c r="DK428" s="22"/>
      <c r="DL428" s="22"/>
      <c r="DM428" s="22"/>
      <c r="DN428" s="22"/>
      <c r="DO428" s="22"/>
      <c r="DP428" s="22"/>
      <c r="DQ428" s="22"/>
      <c r="DR428" s="22"/>
      <c r="DS428" s="22"/>
      <c r="DT428" s="22"/>
      <c r="DU428" s="22"/>
      <c r="DV428" s="22"/>
      <c r="DW428" s="22"/>
      <c r="DX428" s="22"/>
      <c r="DY428" s="22"/>
      <c r="DZ428" s="22"/>
      <c r="EA428" s="22"/>
      <c r="EB428" s="22"/>
      <c r="EC428" s="26"/>
      <c r="ED428" s="26"/>
      <c r="EE428" s="26"/>
      <c r="EF428" s="27"/>
      <c r="EG428" s="3"/>
    </row>
    <row r="429" spans="2:137" s="19" customFormat="1" ht="11.25" customHeight="1" x14ac:dyDescent="0.2">
      <c r="B429" s="25"/>
      <c r="C429" s="21"/>
      <c r="D429" s="21"/>
      <c r="E429" s="21"/>
      <c r="F429" s="21"/>
      <c r="G429" s="21" t="s">
        <v>3</v>
      </c>
      <c r="H429" s="21"/>
      <c r="I429" s="21"/>
      <c r="J429" s="21"/>
      <c r="K429" s="21"/>
      <c r="L429" s="21"/>
      <c r="M429" s="21"/>
      <c r="N429" s="21" t="s">
        <v>9</v>
      </c>
      <c r="O429" s="21"/>
      <c r="P429" s="21" t="str">
        <f>TEXT(기계경비총괄표!H4,"#,##0")</f>
        <v>33,754</v>
      </c>
      <c r="Q429" s="21"/>
      <c r="R429" s="21"/>
      <c r="S429" s="21"/>
      <c r="T429" s="21"/>
      <c r="U429" s="21"/>
      <c r="V429" s="21"/>
      <c r="W429" s="21"/>
      <c r="X429" s="21"/>
      <c r="Y429" s="21" t="s">
        <v>15</v>
      </c>
      <c r="Z429" s="21"/>
      <c r="AA429" s="21"/>
      <c r="AB429" s="21" t="str">
        <f>TEXT(K427,"#,##0.#######")</f>
        <v>1.54</v>
      </c>
      <c r="AC429" s="21"/>
      <c r="AD429" s="21"/>
      <c r="AE429" s="21"/>
      <c r="AF429" s="21"/>
      <c r="AG429" s="21"/>
      <c r="AH429" s="21"/>
      <c r="AI429" s="21" t="s">
        <v>12</v>
      </c>
      <c r="AJ429" s="21"/>
      <c r="AK429" s="21" t="str">
        <f>TEXT(10,"#,##0.#######")</f>
        <v>10.</v>
      </c>
      <c r="AL429" s="21"/>
      <c r="AM429" s="21" t="s">
        <v>43</v>
      </c>
      <c r="AN429" s="21"/>
      <c r="AO429" s="21"/>
      <c r="AP429" s="21" t="s">
        <v>11</v>
      </c>
      <c r="AQ429" s="21"/>
      <c r="AR429" s="21" t="str">
        <f>TEXT(TRUNC(P429*K427/AK429,1),"#,##0.#")</f>
        <v>5,198.1</v>
      </c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6"/>
      <c r="CP429" s="26"/>
      <c r="CQ429" s="26"/>
      <c r="CR429" s="27"/>
      <c r="CS429" s="22"/>
      <c r="CT429" s="22"/>
      <c r="CU429" s="22"/>
      <c r="CV429" s="22"/>
      <c r="CW429" s="22"/>
      <c r="CX429" s="22"/>
      <c r="CY429" s="22"/>
      <c r="CZ429" s="22"/>
      <c r="DA429" s="22"/>
      <c r="DB429" s="22"/>
      <c r="DC429" s="22"/>
      <c r="DD429" s="22"/>
      <c r="DE429" s="22"/>
      <c r="DF429" s="22"/>
      <c r="DG429" s="22"/>
      <c r="DH429" s="22"/>
      <c r="DI429" s="22"/>
      <c r="DJ429" s="22"/>
      <c r="DK429" s="22"/>
      <c r="DL429" s="22"/>
      <c r="DM429" s="22"/>
      <c r="DN429" s="22"/>
      <c r="DO429" s="22"/>
      <c r="DP429" s="22"/>
      <c r="DQ429" s="22"/>
      <c r="DR429" s="22"/>
      <c r="DS429" s="22"/>
      <c r="DT429" s="22"/>
      <c r="DU429" s="22"/>
      <c r="DV429" s="22"/>
      <c r="DW429" s="22"/>
      <c r="DX429" s="22"/>
      <c r="DY429" s="22"/>
      <c r="DZ429" s="22"/>
      <c r="EA429" s="22"/>
      <c r="EB429" s="22"/>
      <c r="EC429" s="26"/>
      <c r="ED429" s="26"/>
      <c r="EE429" s="26"/>
      <c r="EF429" s="27"/>
      <c r="EG429" s="3"/>
    </row>
    <row r="430" spans="2:137" s="19" customFormat="1" ht="11.25" customHeight="1" x14ac:dyDescent="0.2">
      <c r="B430" s="25"/>
      <c r="C430" s="21"/>
      <c r="D430" s="21"/>
      <c r="E430" s="21"/>
      <c r="F430" s="21"/>
      <c r="G430" s="21" t="s">
        <v>4</v>
      </c>
      <c r="H430" s="21"/>
      <c r="I430" s="21"/>
      <c r="J430" s="21"/>
      <c r="K430" s="21"/>
      <c r="L430" s="21"/>
      <c r="M430" s="21"/>
      <c r="N430" s="21" t="s">
        <v>9</v>
      </c>
      <c r="O430" s="21"/>
      <c r="P430" s="21"/>
      <c r="Q430" s="21" t="str">
        <f>TEXT(기계경비총괄표!G4,"#,##0")</f>
        <v>7,774</v>
      </c>
      <c r="R430" s="21"/>
      <c r="S430" s="21"/>
      <c r="T430" s="21"/>
      <c r="U430" s="21"/>
      <c r="V430" s="21"/>
      <c r="W430" s="21"/>
      <c r="X430" s="21"/>
      <c r="Y430" s="21" t="s">
        <v>15</v>
      </c>
      <c r="Z430" s="21"/>
      <c r="AA430" s="21"/>
      <c r="AB430" s="21" t="str">
        <f>TEXT(K427,"#,##0.#######")</f>
        <v>1.54</v>
      </c>
      <c r="AC430" s="21"/>
      <c r="AD430" s="21"/>
      <c r="AE430" s="21"/>
      <c r="AF430" s="21"/>
      <c r="AG430" s="21"/>
      <c r="AH430" s="21"/>
      <c r="AI430" s="21" t="s">
        <v>12</v>
      </c>
      <c r="AJ430" s="21"/>
      <c r="AK430" s="21" t="str">
        <f>TEXT(10,"#,##0.#######")</f>
        <v>10.</v>
      </c>
      <c r="AL430" s="21"/>
      <c r="AM430" s="21" t="s">
        <v>43</v>
      </c>
      <c r="AN430" s="21"/>
      <c r="AO430" s="21"/>
      <c r="AP430" s="21" t="s">
        <v>11</v>
      </c>
      <c r="AQ430" s="21"/>
      <c r="AR430" s="21" t="str">
        <f>TEXT(TRUNC(Q430*K427/AK430,1),"#,##0.#")</f>
        <v>1,197.1</v>
      </c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6"/>
      <c r="CP430" s="26"/>
      <c r="CQ430" s="26"/>
      <c r="CR430" s="27"/>
      <c r="CS430" s="22"/>
      <c r="CT430" s="22"/>
      <c r="CU430" s="22"/>
      <c r="CV430" s="22"/>
      <c r="CW430" s="22"/>
      <c r="CX430" s="22"/>
      <c r="CY430" s="22"/>
      <c r="CZ430" s="22"/>
      <c r="DA430" s="22"/>
      <c r="DB430" s="22"/>
      <c r="DC430" s="22"/>
      <c r="DD430" s="22"/>
      <c r="DE430" s="22"/>
      <c r="DF430" s="22"/>
      <c r="DG430" s="22"/>
      <c r="DH430" s="22"/>
      <c r="DI430" s="22"/>
      <c r="DJ430" s="22"/>
      <c r="DK430" s="22"/>
      <c r="DL430" s="22"/>
      <c r="DM430" s="22"/>
      <c r="DN430" s="22"/>
      <c r="DO430" s="22"/>
      <c r="DP430" s="22"/>
      <c r="DQ430" s="22"/>
      <c r="DR430" s="22"/>
      <c r="DS430" s="22"/>
      <c r="DT430" s="22"/>
      <c r="DU430" s="22"/>
      <c r="DV430" s="22"/>
      <c r="DW430" s="22"/>
      <c r="DX430" s="22"/>
      <c r="DY430" s="22"/>
      <c r="DZ430" s="22"/>
      <c r="EA430" s="22"/>
      <c r="EB430" s="22"/>
      <c r="EC430" s="26"/>
      <c r="ED430" s="26"/>
      <c r="EE430" s="26"/>
      <c r="EF430" s="27"/>
      <c r="EG430" s="3"/>
    </row>
    <row r="431" spans="2:137" s="19" customFormat="1" ht="11.25" customHeight="1" x14ac:dyDescent="0.2">
      <c r="B431" s="25"/>
      <c r="C431" s="21"/>
      <c r="D431" s="21"/>
      <c r="E431" s="21"/>
      <c r="F431" s="21"/>
      <c r="G431" s="21" t="s">
        <v>19</v>
      </c>
      <c r="H431" s="21"/>
      <c r="I431" s="21"/>
      <c r="J431" s="21"/>
      <c r="K431" s="21" t="s">
        <v>20</v>
      </c>
      <c r="L431" s="21"/>
      <c r="M431" s="21"/>
      <c r="N431" s="21" t="s">
        <v>9</v>
      </c>
      <c r="O431" s="21"/>
      <c r="P431" s="21" t="str">
        <f>TEXT(기계경비총괄표!I4,"#,##0")</f>
        <v>11,948</v>
      </c>
      <c r="Q431" s="21"/>
      <c r="R431" s="21"/>
      <c r="S431" s="21"/>
      <c r="T431" s="21"/>
      <c r="U431" s="21"/>
      <c r="V431" s="21"/>
      <c r="W431" s="21"/>
      <c r="X431" s="21"/>
      <c r="Y431" s="21" t="s">
        <v>15</v>
      </c>
      <c r="Z431" s="21"/>
      <c r="AA431" s="21"/>
      <c r="AB431" s="21" t="str">
        <f>TEXT(K427,"#,##0.#######")</f>
        <v>1.54</v>
      </c>
      <c r="AC431" s="21"/>
      <c r="AD431" s="21"/>
      <c r="AE431" s="21"/>
      <c r="AF431" s="21"/>
      <c r="AG431" s="21"/>
      <c r="AH431" s="21"/>
      <c r="AI431" s="21" t="s">
        <v>12</v>
      </c>
      <c r="AJ431" s="21"/>
      <c r="AK431" s="21" t="str">
        <f>TEXT(10,"#,##0.#######")</f>
        <v>10.</v>
      </c>
      <c r="AL431" s="21"/>
      <c r="AM431" s="21" t="s">
        <v>43</v>
      </c>
      <c r="AN431" s="21"/>
      <c r="AO431" s="21"/>
      <c r="AP431" s="21" t="s">
        <v>11</v>
      </c>
      <c r="AQ431" s="21"/>
      <c r="AR431" s="21" t="str">
        <f>TEXT(TRUNC(P431*K427/AK431,1),"#,##0.#")</f>
        <v>1,839.9</v>
      </c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6"/>
      <c r="CP431" s="26"/>
      <c r="CQ431" s="26"/>
      <c r="CR431" s="27"/>
      <c r="CS431" s="22"/>
      <c r="CT431" s="22"/>
      <c r="CU431" s="22"/>
      <c r="CV431" s="22"/>
      <c r="CW431" s="22"/>
      <c r="CX431" s="22"/>
      <c r="CY431" s="22"/>
      <c r="CZ431" s="22"/>
      <c r="DA431" s="22"/>
      <c r="DB431" s="22"/>
      <c r="DC431" s="22"/>
      <c r="DD431" s="22"/>
      <c r="DE431" s="22"/>
      <c r="DF431" s="22"/>
      <c r="DG431" s="22"/>
      <c r="DH431" s="22"/>
      <c r="DI431" s="22"/>
      <c r="DJ431" s="22"/>
      <c r="DK431" s="22"/>
      <c r="DL431" s="22"/>
      <c r="DM431" s="22"/>
      <c r="DN431" s="22"/>
      <c r="DO431" s="22"/>
      <c r="DP431" s="22"/>
      <c r="DQ431" s="22"/>
      <c r="DR431" s="22"/>
      <c r="DS431" s="22"/>
      <c r="DT431" s="22"/>
      <c r="DU431" s="22"/>
      <c r="DV431" s="22"/>
      <c r="DW431" s="22"/>
      <c r="DX431" s="22"/>
      <c r="DY431" s="22"/>
      <c r="DZ431" s="22"/>
      <c r="EA431" s="22"/>
      <c r="EB431" s="22"/>
      <c r="EC431" s="26"/>
      <c r="ED431" s="26"/>
      <c r="EE431" s="26"/>
      <c r="EF431" s="27"/>
      <c r="EG431" s="3"/>
    </row>
    <row r="432" spans="2:137" s="19" customFormat="1" ht="11.25" customHeight="1" x14ac:dyDescent="0.2">
      <c r="B432" s="25"/>
      <c r="C432" s="21"/>
      <c r="D432" s="21"/>
      <c r="E432" s="21"/>
      <c r="F432" s="21"/>
      <c r="G432" s="21" t="s">
        <v>21</v>
      </c>
      <c r="H432" s="21"/>
      <c r="I432" s="21"/>
      <c r="J432" s="21"/>
      <c r="K432" s="21" t="s">
        <v>8</v>
      </c>
      <c r="L432" s="21"/>
      <c r="M432" s="21"/>
      <c r="N432" s="21" t="s">
        <v>9</v>
      </c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 t="str">
        <f>TEXT(AR429+AR430+AR431,"#,##0.#######")</f>
        <v>8,235.1</v>
      </c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6">
        <f>CQ432+CP432+CR432</f>
        <v>8235.1</v>
      </c>
      <c r="CP432" s="26" t="str">
        <f>TEXT(AR430,"#,###.0")</f>
        <v>1,197.1</v>
      </c>
      <c r="CQ432" s="26" t="str">
        <f>TEXT(AR429,"#,###.0")</f>
        <v>5,198.1</v>
      </c>
      <c r="CR432" s="27" t="str">
        <f>TEXT(AR431,"#,###.0")</f>
        <v>1,839.9</v>
      </c>
      <c r="CS432" s="22"/>
      <c r="CT432" s="22"/>
      <c r="CU432" s="22"/>
      <c r="CV432" s="22"/>
      <c r="CW432" s="22"/>
      <c r="CX432" s="22"/>
      <c r="CY432" s="22"/>
      <c r="CZ432" s="22"/>
      <c r="DA432" s="22"/>
      <c r="DB432" s="22"/>
      <c r="DC432" s="22"/>
      <c r="DD432" s="22"/>
      <c r="DE432" s="22"/>
      <c r="DF432" s="22"/>
      <c r="DG432" s="22"/>
      <c r="DH432" s="22"/>
      <c r="DI432" s="22"/>
      <c r="DJ432" s="22"/>
      <c r="DK432" s="22"/>
      <c r="DL432" s="22"/>
      <c r="DM432" s="22"/>
      <c r="DN432" s="22"/>
      <c r="DO432" s="22"/>
      <c r="DP432" s="22"/>
      <c r="DQ432" s="22"/>
      <c r="DR432" s="22"/>
      <c r="DS432" s="22"/>
      <c r="DT432" s="22"/>
      <c r="DU432" s="22"/>
      <c r="DV432" s="22"/>
      <c r="DW432" s="22"/>
      <c r="DX432" s="22"/>
      <c r="DY432" s="22"/>
      <c r="DZ432" s="22"/>
      <c r="EA432" s="22"/>
      <c r="EB432" s="22"/>
      <c r="EC432" s="26">
        <f>EE432+ED432+EF432</f>
        <v>8235.1</v>
      </c>
      <c r="ED432" s="26" t="str">
        <f>TEXT(AR430,"#,###.0")</f>
        <v>1,197.1</v>
      </c>
      <c r="EE432" s="26" t="str">
        <f>TEXT(AR429,"#,###.0")</f>
        <v>5,198.1</v>
      </c>
      <c r="EF432" s="27" t="str">
        <f>TEXT(AR431,"#,###.0")</f>
        <v>1,839.9</v>
      </c>
      <c r="EG432" s="3"/>
    </row>
    <row r="433" spans="2:137" s="19" customFormat="1" ht="11.25" customHeight="1" x14ac:dyDescent="0.2">
      <c r="B433" s="25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6"/>
      <c r="CP433" s="26"/>
      <c r="CQ433" s="26"/>
      <c r="CR433" s="27"/>
      <c r="CS433" s="22"/>
      <c r="CT433" s="22"/>
      <c r="CU433" s="22"/>
      <c r="CV433" s="22"/>
      <c r="CW433" s="22"/>
      <c r="CX433" s="22"/>
      <c r="CY433" s="22"/>
      <c r="CZ433" s="22"/>
      <c r="DA433" s="22"/>
      <c r="DB433" s="22"/>
      <c r="DC433" s="22"/>
      <c r="DD433" s="22"/>
      <c r="DE433" s="22"/>
      <c r="DF433" s="22"/>
      <c r="DG433" s="22"/>
      <c r="DH433" s="22"/>
      <c r="DI433" s="22"/>
      <c r="DJ433" s="22"/>
      <c r="DK433" s="22"/>
      <c r="DL433" s="22"/>
      <c r="DM433" s="22"/>
      <c r="DN433" s="22"/>
      <c r="DO433" s="22"/>
      <c r="DP433" s="22"/>
      <c r="DQ433" s="22"/>
      <c r="DR433" s="22"/>
      <c r="DS433" s="22"/>
      <c r="DT433" s="22"/>
      <c r="DU433" s="22"/>
      <c r="DV433" s="22"/>
      <c r="DW433" s="22"/>
      <c r="DX433" s="22"/>
      <c r="DY433" s="22"/>
      <c r="DZ433" s="22"/>
      <c r="EA433" s="22"/>
      <c r="EB433" s="22"/>
      <c r="EC433" s="26"/>
      <c r="ED433" s="26"/>
      <c r="EE433" s="26"/>
      <c r="EF433" s="27"/>
      <c r="EG433" s="3"/>
    </row>
    <row r="434" spans="2:137" s="19" customFormat="1" ht="11.25" customHeight="1" x14ac:dyDescent="0.2">
      <c r="B434" s="25"/>
      <c r="C434" s="21"/>
      <c r="D434" s="21"/>
      <c r="E434" s="21" t="s">
        <v>35</v>
      </c>
      <c r="F434" s="21"/>
      <c r="G434" s="21" t="s">
        <v>37</v>
      </c>
      <c r="H434" s="21"/>
      <c r="I434" s="21" t="s">
        <v>21</v>
      </c>
      <c r="J434" s="21"/>
      <c r="K434" s="21"/>
      <c r="L434" s="21"/>
      <c r="M434" s="21" t="s">
        <v>8</v>
      </c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6"/>
      <c r="CP434" s="26"/>
      <c r="CQ434" s="26"/>
      <c r="CR434" s="27"/>
      <c r="CS434" s="22"/>
      <c r="CT434" s="22"/>
      <c r="CU434" s="22"/>
      <c r="CV434" s="22"/>
      <c r="CW434" s="22"/>
      <c r="CX434" s="22"/>
      <c r="CY434" s="22"/>
      <c r="CZ434" s="22"/>
      <c r="DA434" s="22"/>
      <c r="DB434" s="22"/>
      <c r="DC434" s="22"/>
      <c r="DD434" s="22"/>
      <c r="DE434" s="22"/>
      <c r="DF434" s="22"/>
      <c r="DG434" s="22"/>
      <c r="DH434" s="22"/>
      <c r="DI434" s="22"/>
      <c r="DJ434" s="22"/>
      <c r="DK434" s="22"/>
      <c r="DL434" s="22"/>
      <c r="DM434" s="22"/>
      <c r="DN434" s="22"/>
      <c r="DO434" s="22"/>
      <c r="DP434" s="22"/>
      <c r="DQ434" s="22"/>
      <c r="DR434" s="22"/>
      <c r="DS434" s="22"/>
      <c r="DT434" s="22"/>
      <c r="DU434" s="22"/>
      <c r="DV434" s="22"/>
      <c r="DW434" s="22"/>
      <c r="DX434" s="22"/>
      <c r="DY434" s="22"/>
      <c r="DZ434" s="22"/>
      <c r="EA434" s="22"/>
      <c r="EB434" s="22"/>
      <c r="EC434" s="26"/>
      <c r="ED434" s="26"/>
      <c r="EE434" s="26"/>
      <c r="EF434" s="27"/>
      <c r="EG434" s="3"/>
    </row>
    <row r="435" spans="2:137" s="19" customFormat="1" ht="11.25" customHeight="1" x14ac:dyDescent="0.2">
      <c r="B435" s="25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6"/>
      <c r="CP435" s="26"/>
      <c r="CQ435" s="26"/>
      <c r="CR435" s="27"/>
      <c r="CS435" s="22"/>
      <c r="CT435" s="22"/>
      <c r="CU435" s="22"/>
      <c r="CV435" s="22"/>
      <c r="CW435" s="22"/>
      <c r="CX435" s="22"/>
      <c r="CY435" s="22"/>
      <c r="CZ435" s="22"/>
      <c r="DA435" s="22"/>
      <c r="DB435" s="22"/>
      <c r="DC435" s="22"/>
      <c r="DD435" s="22"/>
      <c r="DE435" s="22"/>
      <c r="DF435" s="22"/>
      <c r="DG435" s="22"/>
      <c r="DH435" s="22"/>
      <c r="DI435" s="22"/>
      <c r="DJ435" s="22"/>
      <c r="DK435" s="22"/>
      <c r="DL435" s="22"/>
      <c r="DM435" s="22"/>
      <c r="DN435" s="22"/>
      <c r="DO435" s="22"/>
      <c r="DP435" s="22"/>
      <c r="DQ435" s="22"/>
      <c r="DR435" s="22"/>
      <c r="DS435" s="22"/>
      <c r="DT435" s="22"/>
      <c r="DU435" s="22"/>
      <c r="DV435" s="22"/>
      <c r="DW435" s="22"/>
      <c r="DX435" s="22"/>
      <c r="DY435" s="22"/>
      <c r="DZ435" s="22"/>
      <c r="EA435" s="22"/>
      <c r="EB435" s="22"/>
      <c r="EC435" s="26"/>
      <c r="ED435" s="26"/>
      <c r="EE435" s="26"/>
      <c r="EF435" s="27"/>
      <c r="EG435" s="3"/>
    </row>
    <row r="436" spans="2:137" s="19" customFormat="1" ht="11.25" customHeight="1" x14ac:dyDescent="0.2">
      <c r="B436" s="25"/>
      <c r="C436" s="21"/>
      <c r="D436" s="21"/>
      <c r="E436" s="21"/>
      <c r="F436" s="21"/>
      <c r="G436" s="21"/>
      <c r="H436" s="21" t="s">
        <v>3</v>
      </c>
      <c r="I436" s="21"/>
      <c r="J436" s="21"/>
      <c r="K436" s="21"/>
      <c r="L436" s="21"/>
      <c r="M436" s="21"/>
      <c r="N436" s="21"/>
      <c r="O436" s="21" t="s">
        <v>9</v>
      </c>
      <c r="P436" s="21"/>
      <c r="Q436" s="21" t="str">
        <f>TEXT(EE423,"#,###.##")</f>
        <v>14,274.</v>
      </c>
      <c r="R436" s="21"/>
      <c r="S436" s="21"/>
      <c r="T436" s="21"/>
      <c r="U436" s="21"/>
      <c r="V436" s="21"/>
      <c r="W436" s="21"/>
      <c r="X436" s="21" t="s">
        <v>26</v>
      </c>
      <c r="Y436" s="21"/>
      <c r="Z436" s="21" t="str">
        <f>TEXT(EE432,"#,###.##")</f>
        <v>5,198.1</v>
      </c>
      <c r="AA436" s="21"/>
      <c r="AB436" s="21"/>
      <c r="AC436" s="21"/>
      <c r="AD436" s="21"/>
      <c r="AE436" s="21"/>
      <c r="AF436" s="21"/>
      <c r="AG436" s="21"/>
      <c r="AH436" s="21" t="s">
        <v>11</v>
      </c>
      <c r="AI436" s="21"/>
      <c r="AJ436" s="21"/>
      <c r="AK436" s="21" t="str">
        <f>TEXT(TRUNC(EE423+EE432,1),"#,##0.#")</f>
        <v>19,472.1</v>
      </c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6"/>
      <c r="CP436" s="26"/>
      <c r="CQ436" s="26"/>
      <c r="CR436" s="27"/>
      <c r="CS436" s="22"/>
      <c r="CT436" s="22"/>
      <c r="CU436" s="22"/>
      <c r="CV436" s="22"/>
      <c r="CW436" s="22"/>
      <c r="CX436" s="22"/>
      <c r="CY436" s="22"/>
      <c r="CZ436" s="22"/>
      <c r="DA436" s="22"/>
      <c r="DB436" s="22"/>
      <c r="DC436" s="22"/>
      <c r="DD436" s="22"/>
      <c r="DE436" s="22"/>
      <c r="DF436" s="22"/>
      <c r="DG436" s="22"/>
      <c r="DH436" s="22"/>
      <c r="DI436" s="22"/>
      <c r="DJ436" s="22"/>
      <c r="DK436" s="22"/>
      <c r="DL436" s="22"/>
      <c r="DM436" s="22"/>
      <c r="DN436" s="22"/>
      <c r="DO436" s="22"/>
      <c r="DP436" s="22"/>
      <c r="DQ436" s="22"/>
      <c r="DR436" s="22"/>
      <c r="DS436" s="22"/>
      <c r="DT436" s="22"/>
      <c r="DU436" s="22"/>
      <c r="DV436" s="22"/>
      <c r="DW436" s="22"/>
      <c r="DX436" s="22"/>
      <c r="DY436" s="22"/>
      <c r="DZ436" s="22"/>
      <c r="EA436" s="22"/>
      <c r="EB436" s="22"/>
      <c r="EC436" s="26"/>
      <c r="ED436" s="26"/>
      <c r="EE436" s="26"/>
      <c r="EF436" s="27"/>
      <c r="EG436" s="3"/>
    </row>
    <row r="437" spans="2:137" s="19" customFormat="1" ht="11.25" customHeight="1" x14ac:dyDescent="0.2">
      <c r="B437" s="25"/>
      <c r="C437" s="21"/>
      <c r="D437" s="21"/>
      <c r="E437" s="21"/>
      <c r="F437" s="21"/>
      <c r="G437" s="21"/>
      <c r="H437" s="21" t="s">
        <v>4</v>
      </c>
      <c r="I437" s="21"/>
      <c r="J437" s="21"/>
      <c r="K437" s="21"/>
      <c r="L437" s="21"/>
      <c r="M437" s="21"/>
      <c r="N437" s="21"/>
      <c r="O437" s="21" t="s">
        <v>9</v>
      </c>
      <c r="P437" s="21"/>
      <c r="Q437" s="21" t="str">
        <f>ED432</f>
        <v>1,197.1</v>
      </c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6"/>
      <c r="CP437" s="26"/>
      <c r="CQ437" s="26"/>
      <c r="CR437" s="27"/>
      <c r="CS437" s="22"/>
      <c r="CT437" s="22"/>
      <c r="CU437" s="22"/>
      <c r="CV437" s="22"/>
      <c r="CW437" s="22"/>
      <c r="CX437" s="22"/>
      <c r="CY437" s="22"/>
      <c r="CZ437" s="22"/>
      <c r="DA437" s="22"/>
      <c r="DB437" s="22"/>
      <c r="DC437" s="22"/>
      <c r="DD437" s="22"/>
      <c r="DE437" s="22"/>
      <c r="DF437" s="22"/>
      <c r="DG437" s="22"/>
      <c r="DH437" s="22"/>
      <c r="DI437" s="22"/>
      <c r="DJ437" s="22"/>
      <c r="DK437" s="22"/>
      <c r="DL437" s="22"/>
      <c r="DM437" s="22"/>
      <c r="DN437" s="22"/>
      <c r="DO437" s="22"/>
      <c r="DP437" s="22"/>
      <c r="DQ437" s="22"/>
      <c r="DR437" s="22"/>
      <c r="DS437" s="22"/>
      <c r="DT437" s="22"/>
      <c r="DU437" s="22"/>
      <c r="DV437" s="22"/>
      <c r="DW437" s="22"/>
      <c r="DX437" s="22"/>
      <c r="DY437" s="22"/>
      <c r="DZ437" s="22"/>
      <c r="EA437" s="22"/>
      <c r="EB437" s="22"/>
      <c r="EC437" s="26"/>
      <c r="ED437" s="26"/>
      <c r="EE437" s="26"/>
      <c r="EF437" s="27"/>
      <c r="EG437" s="3"/>
    </row>
    <row r="438" spans="2:137" s="108" customFormat="1" ht="11.25" customHeight="1" x14ac:dyDescent="0.2">
      <c r="B438" s="25"/>
      <c r="C438" s="105"/>
      <c r="D438" s="105"/>
      <c r="E438" s="105"/>
      <c r="F438" s="105"/>
      <c r="G438" s="105"/>
      <c r="H438" s="105" t="s">
        <v>19</v>
      </c>
      <c r="I438" s="105"/>
      <c r="J438" s="105"/>
      <c r="K438" s="105"/>
      <c r="L438" s="105" t="s">
        <v>20</v>
      </c>
      <c r="M438" s="105"/>
      <c r="N438" s="105"/>
      <c r="O438" s="105" t="s">
        <v>9</v>
      </c>
      <c r="P438" s="105"/>
      <c r="Q438" s="105" t="str">
        <f>EF432</f>
        <v>1,839.9</v>
      </c>
      <c r="R438" s="105"/>
      <c r="S438" s="105"/>
      <c r="T438" s="105"/>
      <c r="U438" s="105"/>
      <c r="V438" s="105"/>
      <c r="W438" s="105"/>
      <c r="X438" s="105"/>
      <c r="Y438" s="105"/>
      <c r="Z438" s="105"/>
      <c r="AA438" s="105"/>
      <c r="AB438" s="105"/>
      <c r="AC438" s="105"/>
      <c r="AD438" s="105"/>
      <c r="AE438" s="105"/>
      <c r="AF438" s="105"/>
      <c r="AG438" s="105"/>
      <c r="AH438" s="105"/>
      <c r="AI438" s="105"/>
      <c r="AJ438" s="105"/>
      <c r="AK438" s="105"/>
      <c r="AL438" s="105"/>
      <c r="AM438" s="105"/>
      <c r="AN438" s="105"/>
      <c r="AO438" s="105"/>
      <c r="AP438" s="105"/>
      <c r="AQ438" s="105"/>
      <c r="AR438" s="105"/>
      <c r="AS438" s="105"/>
      <c r="AT438" s="105"/>
      <c r="AU438" s="105"/>
      <c r="AV438" s="105"/>
      <c r="AW438" s="105"/>
      <c r="AX438" s="105"/>
      <c r="AY438" s="105"/>
      <c r="AZ438" s="105"/>
      <c r="BA438" s="105"/>
      <c r="BB438" s="105"/>
      <c r="BC438" s="105"/>
      <c r="BD438" s="105"/>
      <c r="BE438" s="105"/>
      <c r="BF438" s="105"/>
      <c r="BG438" s="105"/>
      <c r="BH438" s="105"/>
      <c r="BI438" s="105"/>
      <c r="BJ438" s="105"/>
      <c r="BK438" s="105"/>
      <c r="BL438" s="105"/>
      <c r="BM438" s="105"/>
      <c r="BN438" s="105"/>
      <c r="BO438" s="105"/>
      <c r="BP438" s="105"/>
      <c r="BQ438" s="105"/>
      <c r="BR438" s="105"/>
      <c r="BS438" s="105"/>
      <c r="BT438" s="105"/>
      <c r="BU438" s="105"/>
      <c r="BV438" s="105"/>
      <c r="BW438" s="105"/>
      <c r="BX438" s="105"/>
      <c r="BY438" s="105"/>
      <c r="BZ438" s="105"/>
      <c r="CA438" s="105"/>
      <c r="CB438" s="105"/>
      <c r="CC438" s="105"/>
      <c r="CD438" s="105"/>
      <c r="CE438" s="105"/>
      <c r="CF438" s="105"/>
      <c r="CG438" s="105"/>
      <c r="CH438" s="105"/>
      <c r="CI438" s="105"/>
      <c r="CJ438" s="105"/>
      <c r="CK438" s="105"/>
      <c r="CL438" s="105"/>
      <c r="CM438" s="105"/>
      <c r="CN438" s="105"/>
      <c r="CO438" s="26"/>
      <c r="CP438" s="26"/>
      <c r="CQ438" s="26"/>
      <c r="CR438" s="27"/>
      <c r="CS438" s="106"/>
      <c r="CT438" s="106"/>
      <c r="CU438" s="106"/>
      <c r="CV438" s="106"/>
      <c r="CW438" s="106"/>
      <c r="CX438" s="106"/>
      <c r="CY438" s="106"/>
      <c r="CZ438" s="106"/>
      <c r="DA438" s="106"/>
      <c r="DB438" s="106"/>
      <c r="DC438" s="106"/>
      <c r="DD438" s="106"/>
      <c r="DE438" s="106"/>
      <c r="DF438" s="106"/>
      <c r="DG438" s="106"/>
      <c r="DH438" s="106"/>
      <c r="DI438" s="106"/>
      <c r="DJ438" s="106"/>
      <c r="DK438" s="106"/>
      <c r="DL438" s="106"/>
      <c r="DM438" s="106"/>
      <c r="DN438" s="106"/>
      <c r="DO438" s="106"/>
      <c r="DP438" s="106"/>
      <c r="DQ438" s="106"/>
      <c r="DR438" s="106"/>
      <c r="DS438" s="106"/>
      <c r="DT438" s="106"/>
      <c r="DU438" s="106"/>
      <c r="DV438" s="106"/>
      <c r="DW438" s="106"/>
      <c r="DX438" s="106"/>
      <c r="DY438" s="106"/>
      <c r="DZ438" s="106"/>
      <c r="EA438" s="106"/>
      <c r="EB438" s="106"/>
      <c r="EC438" s="26"/>
      <c r="ED438" s="26"/>
      <c r="EE438" s="26"/>
      <c r="EF438" s="27"/>
      <c r="EG438" s="107"/>
    </row>
    <row r="439" spans="2:137" s="108" customFormat="1" ht="11.25" customHeight="1" x14ac:dyDescent="0.2">
      <c r="B439" s="25"/>
      <c r="C439" s="105"/>
      <c r="D439" s="105"/>
      <c r="E439" s="105"/>
      <c r="F439" s="105"/>
      <c r="G439" s="105"/>
      <c r="H439" s="105"/>
      <c r="I439" s="105"/>
      <c r="J439" s="105" t="s">
        <v>8</v>
      </c>
      <c r="K439" s="105"/>
      <c r="L439" s="105"/>
      <c r="M439" s="105"/>
      <c r="N439" s="105"/>
      <c r="O439" s="105" t="s">
        <v>9</v>
      </c>
      <c r="P439" s="105"/>
      <c r="Q439" s="105"/>
      <c r="R439" s="105" t="str">
        <f>TEXT(AK436+Q437+Q438,"#,##0.#######")</f>
        <v>22,509.1</v>
      </c>
      <c r="S439" s="105"/>
      <c r="T439" s="105"/>
      <c r="U439" s="105"/>
      <c r="V439" s="105"/>
      <c r="W439" s="105"/>
      <c r="X439" s="105"/>
      <c r="Y439" s="105"/>
      <c r="Z439" s="105"/>
      <c r="AA439" s="105"/>
      <c r="AB439" s="105"/>
      <c r="AC439" s="105"/>
      <c r="AD439" s="105"/>
      <c r="AE439" s="105"/>
      <c r="AF439" s="105"/>
      <c r="AG439" s="105"/>
      <c r="AH439" s="105"/>
      <c r="AI439" s="105"/>
      <c r="AJ439" s="105"/>
      <c r="AK439" s="105"/>
      <c r="AL439" s="105"/>
      <c r="AM439" s="105"/>
      <c r="AN439" s="105"/>
      <c r="AO439" s="105"/>
      <c r="AP439" s="105"/>
      <c r="AQ439" s="105"/>
      <c r="AR439" s="105"/>
      <c r="AS439" s="105"/>
      <c r="AT439" s="105"/>
      <c r="AU439" s="105"/>
      <c r="AV439" s="105"/>
      <c r="AW439" s="105"/>
      <c r="AX439" s="105"/>
      <c r="AY439" s="105"/>
      <c r="AZ439" s="105"/>
      <c r="BA439" s="105"/>
      <c r="BB439" s="105"/>
      <c r="BC439" s="105"/>
      <c r="BD439" s="105"/>
      <c r="BE439" s="105"/>
      <c r="BF439" s="105"/>
      <c r="BG439" s="105"/>
      <c r="BH439" s="105"/>
      <c r="BI439" s="105"/>
      <c r="BJ439" s="105"/>
      <c r="BK439" s="105"/>
      <c r="BL439" s="105"/>
      <c r="BM439" s="105"/>
      <c r="BN439" s="105"/>
      <c r="BO439" s="105"/>
      <c r="BP439" s="105"/>
      <c r="BQ439" s="105"/>
      <c r="BR439" s="105"/>
      <c r="BS439" s="105"/>
      <c r="BT439" s="105"/>
      <c r="BU439" s="105"/>
      <c r="BV439" s="105"/>
      <c r="BW439" s="105"/>
      <c r="BX439" s="105"/>
      <c r="BY439" s="105"/>
      <c r="BZ439" s="105"/>
      <c r="CA439" s="105"/>
      <c r="CB439" s="105"/>
      <c r="CC439" s="105"/>
      <c r="CD439" s="105"/>
      <c r="CE439" s="105"/>
      <c r="CF439" s="105"/>
      <c r="CG439" s="105"/>
      <c r="CH439" s="105"/>
      <c r="CI439" s="105"/>
      <c r="CJ439" s="105"/>
      <c r="CK439" s="105"/>
      <c r="CL439" s="105"/>
      <c r="CM439" s="105"/>
      <c r="CN439" s="105"/>
      <c r="CO439" s="26">
        <f>CQ439+CP439+CR439</f>
        <v>22509.1</v>
      </c>
      <c r="CP439" s="26" t="str">
        <f>TEXT(Q437,"#,###.0")</f>
        <v>1,197.1</v>
      </c>
      <c r="CQ439" s="26" t="str">
        <f>TEXT(AK436,"#,###.0")</f>
        <v>19,472.1</v>
      </c>
      <c r="CR439" s="27" t="str">
        <f>TEXT(Q438,"#,###.0")</f>
        <v>1,839.9</v>
      </c>
      <c r="CS439" s="106"/>
      <c r="CT439" s="106"/>
      <c r="CU439" s="106"/>
      <c r="CV439" s="106"/>
      <c r="CW439" s="106"/>
      <c r="CX439" s="106"/>
      <c r="CY439" s="106"/>
      <c r="CZ439" s="106"/>
      <c r="DA439" s="106"/>
      <c r="DB439" s="106"/>
      <c r="DC439" s="106"/>
      <c r="DD439" s="106"/>
      <c r="DE439" s="106"/>
      <c r="DF439" s="106"/>
      <c r="DG439" s="106"/>
      <c r="DH439" s="106"/>
      <c r="DI439" s="106"/>
      <c r="DJ439" s="106"/>
      <c r="DK439" s="106"/>
      <c r="DL439" s="106"/>
      <c r="DM439" s="106"/>
      <c r="DN439" s="106"/>
      <c r="DO439" s="106"/>
      <c r="DP439" s="106"/>
      <c r="DQ439" s="106"/>
      <c r="DR439" s="106"/>
      <c r="DS439" s="106"/>
      <c r="DT439" s="106"/>
      <c r="DU439" s="106"/>
      <c r="DV439" s="106"/>
      <c r="DW439" s="106"/>
      <c r="DX439" s="106"/>
      <c r="DY439" s="106"/>
      <c r="DZ439" s="106"/>
      <c r="EA439" s="106"/>
      <c r="EB439" s="106"/>
      <c r="EC439" s="26">
        <f>EE439+ED439+EF439</f>
        <v>22509.1</v>
      </c>
      <c r="ED439" s="26" t="str">
        <f>TEXT(Q437,"#,###.0")</f>
        <v>1,197.1</v>
      </c>
      <c r="EE439" s="26" t="str">
        <f>TEXT(AK436,"#,###.0")</f>
        <v>19,472.1</v>
      </c>
      <c r="EF439" s="27" t="str">
        <f>TEXT(Q438,"#,###.0")</f>
        <v>1,839.9</v>
      </c>
      <c r="EG439" s="107"/>
    </row>
    <row r="440" spans="2:137" s="19" customFormat="1" ht="11.25" customHeight="1" x14ac:dyDescent="0.2">
      <c r="B440" s="25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6"/>
      <c r="CP440" s="26"/>
      <c r="CQ440" s="26"/>
      <c r="CR440" s="27"/>
      <c r="CS440" s="22"/>
      <c r="CT440" s="22"/>
      <c r="CU440" s="22"/>
      <c r="CV440" s="22"/>
      <c r="CW440" s="22"/>
      <c r="CX440" s="22"/>
      <c r="CY440" s="22"/>
      <c r="CZ440" s="22"/>
      <c r="DA440" s="22"/>
      <c r="DB440" s="22"/>
      <c r="DC440" s="22"/>
      <c r="DD440" s="22"/>
      <c r="DE440" s="22"/>
      <c r="DF440" s="22"/>
      <c r="DG440" s="22"/>
      <c r="DH440" s="22"/>
      <c r="DI440" s="22"/>
      <c r="DJ440" s="22"/>
      <c r="DK440" s="22"/>
      <c r="DL440" s="22"/>
      <c r="DM440" s="22"/>
      <c r="DN440" s="22"/>
      <c r="DO440" s="22"/>
      <c r="DP440" s="22"/>
      <c r="DQ440" s="22"/>
      <c r="DR440" s="22"/>
      <c r="DS440" s="22"/>
      <c r="DT440" s="22"/>
      <c r="DU440" s="22"/>
      <c r="DV440" s="22"/>
      <c r="DW440" s="22"/>
      <c r="DX440" s="22"/>
      <c r="DY440" s="22"/>
      <c r="DZ440" s="22"/>
      <c r="EA440" s="22"/>
      <c r="EB440" s="22"/>
      <c r="EC440" s="26"/>
      <c r="ED440" s="26"/>
      <c r="EE440" s="26"/>
      <c r="EF440" s="27"/>
      <c r="EG440" s="3"/>
    </row>
    <row r="441" spans="2:137" s="19" customFormat="1" ht="11.25" customHeight="1" x14ac:dyDescent="0.2">
      <c r="B441" s="25"/>
      <c r="C441" s="21"/>
      <c r="D441" s="21" t="s">
        <v>31</v>
      </c>
      <c r="E441" s="21"/>
      <c r="F441" s="21"/>
      <c r="G441" s="21" t="s">
        <v>23</v>
      </c>
      <c r="H441" s="21"/>
      <c r="I441" s="21"/>
      <c r="J441" s="21"/>
      <c r="K441" s="21"/>
      <c r="L441" s="21"/>
      <c r="M441" s="21" t="s">
        <v>8</v>
      </c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6"/>
      <c r="CP441" s="26"/>
      <c r="CQ441" s="26"/>
      <c r="CR441" s="27"/>
      <c r="CS441" s="22"/>
      <c r="CT441" s="22"/>
      <c r="CU441" s="22"/>
      <c r="CV441" s="22"/>
      <c r="CW441" s="22"/>
      <c r="CX441" s="22"/>
      <c r="CY441" s="22"/>
      <c r="CZ441" s="22"/>
      <c r="DA441" s="22"/>
      <c r="DB441" s="22"/>
      <c r="DC441" s="22"/>
      <c r="DD441" s="22"/>
      <c r="DE441" s="22"/>
      <c r="DF441" s="22"/>
      <c r="DG441" s="22"/>
      <c r="DH441" s="22"/>
      <c r="DI441" s="22"/>
      <c r="DJ441" s="22"/>
      <c r="DK441" s="22"/>
      <c r="DL441" s="22"/>
      <c r="DM441" s="22"/>
      <c r="DN441" s="22"/>
      <c r="DO441" s="22"/>
      <c r="DP441" s="22"/>
      <c r="DQ441" s="22"/>
      <c r="DR441" s="22"/>
      <c r="DS441" s="22"/>
      <c r="DT441" s="22"/>
      <c r="DU441" s="22"/>
      <c r="DV441" s="22"/>
      <c r="DW441" s="22"/>
      <c r="DX441" s="22"/>
      <c r="DY441" s="22"/>
      <c r="DZ441" s="22"/>
      <c r="EA441" s="22"/>
      <c r="EB441" s="22"/>
      <c r="EC441" s="26"/>
      <c r="ED441" s="26"/>
      <c r="EE441" s="26"/>
      <c r="EF441" s="27"/>
      <c r="EG441" s="3"/>
    </row>
    <row r="442" spans="2:137" s="19" customFormat="1" ht="11.25" customHeight="1" x14ac:dyDescent="0.2">
      <c r="B442" s="25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6"/>
      <c r="CP442" s="26"/>
      <c r="CQ442" s="26"/>
      <c r="CR442" s="27"/>
      <c r="CS442" s="22"/>
      <c r="CT442" s="22"/>
      <c r="CU442" s="22"/>
      <c r="CV442" s="22"/>
      <c r="CW442" s="22"/>
      <c r="CX442" s="22"/>
      <c r="CY442" s="22"/>
      <c r="CZ442" s="22"/>
      <c r="DA442" s="22"/>
      <c r="DB442" s="22"/>
      <c r="DC442" s="22"/>
      <c r="DD442" s="22"/>
      <c r="DE442" s="22"/>
      <c r="DF442" s="22"/>
      <c r="DG442" s="22"/>
      <c r="DH442" s="22"/>
      <c r="DI442" s="22"/>
      <c r="DJ442" s="22"/>
      <c r="DK442" s="22"/>
      <c r="DL442" s="22"/>
      <c r="DM442" s="22"/>
      <c r="DN442" s="22"/>
      <c r="DO442" s="22"/>
      <c r="DP442" s="22"/>
      <c r="DQ442" s="22"/>
      <c r="DR442" s="22"/>
      <c r="DS442" s="22"/>
      <c r="DT442" s="22"/>
      <c r="DU442" s="22"/>
      <c r="DV442" s="22"/>
      <c r="DW442" s="22"/>
      <c r="DX442" s="22"/>
      <c r="DY442" s="22"/>
      <c r="DZ442" s="22"/>
      <c r="EA442" s="22"/>
      <c r="EB442" s="22"/>
      <c r="EC442" s="26"/>
      <c r="ED442" s="26"/>
      <c r="EE442" s="26"/>
      <c r="EF442" s="27"/>
      <c r="EG442" s="3"/>
    </row>
    <row r="443" spans="2:137" s="19" customFormat="1" ht="11.25" customHeight="1" x14ac:dyDescent="0.2">
      <c r="B443" s="25"/>
      <c r="C443" s="21"/>
      <c r="D443" s="21"/>
      <c r="E443" s="21"/>
      <c r="F443" s="21"/>
      <c r="G443" s="21"/>
      <c r="H443" s="21" t="s">
        <v>3</v>
      </c>
      <c r="I443" s="21"/>
      <c r="J443" s="21"/>
      <c r="K443" s="21"/>
      <c r="L443" s="21"/>
      <c r="M443" s="21"/>
      <c r="N443" s="21"/>
      <c r="O443" s="21" t="s">
        <v>9</v>
      </c>
      <c r="P443" s="21"/>
      <c r="Q443" s="21" t="str">
        <f>TEXT(EE413,"#,###.##")</f>
        <v>24,472.9</v>
      </c>
      <c r="R443" s="21"/>
      <c r="S443" s="21"/>
      <c r="T443" s="21"/>
      <c r="U443" s="21"/>
      <c r="V443" s="21"/>
      <c r="W443" s="21"/>
      <c r="X443" s="21"/>
      <c r="Y443" s="21"/>
      <c r="Z443" s="21" t="s">
        <v>26</v>
      </c>
      <c r="AA443" s="21"/>
      <c r="AB443" s="21" t="str">
        <f>TEXT(EE439,"#,###.##")</f>
        <v>19,472.1</v>
      </c>
      <c r="AC443" s="21"/>
      <c r="AD443" s="21"/>
      <c r="AE443" s="21"/>
      <c r="AF443" s="21"/>
      <c r="AG443" s="21"/>
      <c r="AH443" s="21"/>
      <c r="AI443" s="21"/>
      <c r="AJ443" s="21"/>
      <c r="AK443" s="21" t="s">
        <v>11</v>
      </c>
      <c r="AL443" s="21"/>
      <c r="AM443" s="21"/>
      <c r="AN443" s="21" t="str">
        <f>TEXT(TRUNC(EE413+EE439,0),"#,##0")</f>
        <v>43,945</v>
      </c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6"/>
      <c r="CP443" s="26"/>
      <c r="CQ443" s="26"/>
      <c r="CR443" s="27"/>
      <c r="CS443" s="22"/>
      <c r="CT443" s="22"/>
      <c r="CU443" s="22"/>
      <c r="CV443" s="22"/>
      <c r="CW443" s="22"/>
      <c r="CX443" s="22"/>
      <c r="CY443" s="22"/>
      <c r="CZ443" s="22"/>
      <c r="DA443" s="22"/>
      <c r="DB443" s="22"/>
      <c r="DC443" s="22"/>
      <c r="DD443" s="22"/>
      <c r="DE443" s="22"/>
      <c r="DF443" s="22"/>
      <c r="DG443" s="22"/>
      <c r="DH443" s="22"/>
      <c r="DI443" s="22"/>
      <c r="DJ443" s="22"/>
      <c r="DK443" s="22"/>
      <c r="DL443" s="22"/>
      <c r="DM443" s="22"/>
      <c r="DN443" s="22"/>
      <c r="DO443" s="22"/>
      <c r="DP443" s="22"/>
      <c r="DQ443" s="22"/>
      <c r="DR443" s="22"/>
      <c r="DS443" s="22"/>
      <c r="DT443" s="22"/>
      <c r="DU443" s="22"/>
      <c r="DV443" s="22"/>
      <c r="DW443" s="22"/>
      <c r="DX443" s="22"/>
      <c r="DY443" s="22"/>
      <c r="DZ443" s="22"/>
      <c r="EA443" s="22"/>
      <c r="EB443" s="22"/>
      <c r="EC443" s="26"/>
      <c r="ED443" s="26"/>
      <c r="EE443" s="26"/>
      <c r="EF443" s="27"/>
      <c r="EG443" s="3"/>
    </row>
    <row r="444" spans="2:137" s="19" customFormat="1" ht="11.25" customHeight="1" x14ac:dyDescent="0.2">
      <c r="B444" s="25"/>
      <c r="C444" s="21"/>
      <c r="D444" s="21"/>
      <c r="E444" s="21"/>
      <c r="F444" s="21"/>
      <c r="G444" s="21"/>
      <c r="H444" s="21" t="s">
        <v>4</v>
      </c>
      <c r="I444" s="21"/>
      <c r="J444" s="21"/>
      <c r="K444" s="21"/>
      <c r="L444" s="21"/>
      <c r="M444" s="21"/>
      <c r="N444" s="21"/>
      <c r="O444" s="21" t="s">
        <v>9</v>
      </c>
      <c r="P444" s="21"/>
      <c r="Q444" s="21" t="str">
        <f>TEXT(ED384,"#,###.##")</f>
        <v>23,234.8</v>
      </c>
      <c r="R444" s="21"/>
      <c r="S444" s="21"/>
      <c r="T444" s="21"/>
      <c r="U444" s="21"/>
      <c r="V444" s="21"/>
      <c r="W444" s="21"/>
      <c r="X444" s="21"/>
      <c r="Y444" s="21"/>
      <c r="Z444" s="21" t="s">
        <v>26</v>
      </c>
      <c r="AA444" s="21"/>
      <c r="AB444" s="21" t="str">
        <f>TEXT(ED413,"#,###.##")</f>
        <v>1,762.4</v>
      </c>
      <c r="AC444" s="21"/>
      <c r="AD444" s="21"/>
      <c r="AE444" s="21"/>
      <c r="AF444" s="21"/>
      <c r="AG444" s="21"/>
      <c r="AH444" s="21"/>
      <c r="AI444" s="21"/>
      <c r="AJ444" s="21" t="s">
        <v>26</v>
      </c>
      <c r="AK444" s="21"/>
      <c r="AL444" s="21" t="str">
        <f>TEXT(ED439,"#,###.##")</f>
        <v>1,197.1</v>
      </c>
      <c r="AM444" s="21"/>
      <c r="AN444" s="21"/>
      <c r="AO444" s="21"/>
      <c r="AP444" s="21"/>
      <c r="AQ444" s="21"/>
      <c r="AR444" s="21"/>
      <c r="AS444" s="21"/>
      <c r="AT444" s="21" t="s">
        <v>11</v>
      </c>
      <c r="AU444" s="21"/>
      <c r="AV444" s="21"/>
      <c r="AW444" s="21" t="str">
        <f>TEXT(TRUNC(ED384+ED413+ED439,0),"#,##0")</f>
        <v>26,194</v>
      </c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6"/>
      <c r="CP444" s="26"/>
      <c r="CQ444" s="26"/>
      <c r="CR444" s="27"/>
      <c r="CS444" s="22"/>
      <c r="CT444" s="22"/>
      <c r="CU444" s="22"/>
      <c r="CV444" s="22"/>
      <c r="CW444" s="22"/>
      <c r="CX444" s="22"/>
      <c r="CY444" s="22"/>
      <c r="CZ444" s="22"/>
      <c r="DA444" s="22"/>
      <c r="DB444" s="22"/>
      <c r="DC444" s="22"/>
      <c r="DD444" s="22"/>
      <c r="DE444" s="22"/>
      <c r="DF444" s="22"/>
      <c r="DG444" s="22"/>
      <c r="DH444" s="22"/>
      <c r="DI444" s="22"/>
      <c r="DJ444" s="22"/>
      <c r="DK444" s="22"/>
      <c r="DL444" s="22"/>
      <c r="DM444" s="22"/>
      <c r="DN444" s="22"/>
      <c r="DO444" s="22"/>
      <c r="DP444" s="22"/>
      <c r="DQ444" s="22"/>
      <c r="DR444" s="22"/>
      <c r="DS444" s="22"/>
      <c r="DT444" s="22"/>
      <c r="DU444" s="22"/>
      <c r="DV444" s="22"/>
      <c r="DW444" s="22"/>
      <c r="DX444" s="22"/>
      <c r="DY444" s="22"/>
      <c r="DZ444" s="22"/>
      <c r="EA444" s="22"/>
      <c r="EB444" s="22"/>
      <c r="EC444" s="26"/>
      <c r="ED444" s="26"/>
      <c r="EE444" s="26"/>
      <c r="EF444" s="27"/>
      <c r="EG444" s="3"/>
    </row>
    <row r="445" spans="2:137" s="19" customFormat="1" ht="11.25" customHeight="1" x14ac:dyDescent="0.2">
      <c r="B445" s="25"/>
      <c r="C445" s="21"/>
      <c r="D445" s="21"/>
      <c r="E445" s="21"/>
      <c r="F445" s="21"/>
      <c r="G445" s="21"/>
      <c r="H445" s="21" t="s">
        <v>19</v>
      </c>
      <c r="I445" s="21"/>
      <c r="J445" s="21"/>
      <c r="K445" s="21"/>
      <c r="L445" s="21" t="s">
        <v>20</v>
      </c>
      <c r="M445" s="21"/>
      <c r="N445" s="21"/>
      <c r="O445" s="21" t="s">
        <v>9</v>
      </c>
      <c r="P445" s="21"/>
      <c r="Q445" s="21" t="str">
        <f>TEXT(EF413,"#,###.##")</f>
        <v>2,294.</v>
      </c>
      <c r="R445" s="21"/>
      <c r="S445" s="21"/>
      <c r="T445" s="21"/>
      <c r="U445" s="21"/>
      <c r="V445" s="21"/>
      <c r="W445" s="21" t="s">
        <v>26</v>
      </c>
      <c r="X445" s="21"/>
      <c r="Y445" s="21" t="str">
        <f>TEXT(EF439,"#,###.##")</f>
        <v>1,839.9</v>
      </c>
      <c r="Z445" s="21"/>
      <c r="AA445" s="21"/>
      <c r="AB445" s="21"/>
      <c r="AC445" s="21"/>
      <c r="AD445" s="21"/>
      <c r="AE445" s="21"/>
      <c r="AF445" s="21"/>
      <c r="AG445" s="21" t="s">
        <v>11</v>
      </c>
      <c r="AH445" s="21"/>
      <c r="AI445" s="21"/>
      <c r="AJ445" s="21" t="str">
        <f>TEXT(TRUNC(EF413+EF439,0),"#,##0")</f>
        <v>4,133</v>
      </c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6"/>
      <c r="CP445" s="26"/>
      <c r="CQ445" s="26"/>
      <c r="CR445" s="27"/>
      <c r="CS445" s="22"/>
      <c r="CT445" s="22"/>
      <c r="CU445" s="22"/>
      <c r="CV445" s="22"/>
      <c r="CW445" s="22"/>
      <c r="CX445" s="22"/>
      <c r="CY445" s="22"/>
      <c r="CZ445" s="22"/>
      <c r="DA445" s="22"/>
      <c r="DB445" s="22"/>
      <c r="DC445" s="22"/>
      <c r="DD445" s="22"/>
      <c r="DE445" s="22"/>
      <c r="DF445" s="22"/>
      <c r="DG445" s="22"/>
      <c r="DH445" s="22"/>
      <c r="DI445" s="22"/>
      <c r="DJ445" s="22"/>
      <c r="DK445" s="22"/>
      <c r="DL445" s="22"/>
      <c r="DM445" s="22"/>
      <c r="DN445" s="22"/>
      <c r="DO445" s="22"/>
      <c r="DP445" s="22"/>
      <c r="DQ445" s="22"/>
      <c r="DR445" s="22"/>
      <c r="DS445" s="22"/>
      <c r="DT445" s="22"/>
      <c r="DU445" s="22"/>
      <c r="DV445" s="22"/>
      <c r="DW445" s="22"/>
      <c r="DX445" s="22"/>
      <c r="DY445" s="22"/>
      <c r="DZ445" s="22"/>
      <c r="EA445" s="22"/>
      <c r="EB445" s="22"/>
      <c r="EC445" s="26"/>
      <c r="ED445" s="26"/>
      <c r="EE445" s="26"/>
      <c r="EF445" s="27"/>
      <c r="EG445" s="3"/>
    </row>
    <row r="446" spans="2:137" s="19" customFormat="1" ht="11.25" customHeight="1" x14ac:dyDescent="0.2">
      <c r="B446" s="25"/>
      <c r="C446" s="21"/>
      <c r="D446" s="21"/>
      <c r="E446" s="21"/>
      <c r="F446" s="21"/>
      <c r="G446" s="21"/>
      <c r="H446" s="21"/>
      <c r="I446" s="21"/>
      <c r="J446" s="21" t="s">
        <v>8</v>
      </c>
      <c r="K446" s="21"/>
      <c r="L446" s="21"/>
      <c r="M446" s="21"/>
      <c r="N446" s="21"/>
      <c r="O446" s="21" t="s">
        <v>9</v>
      </c>
      <c r="P446" s="21"/>
      <c r="Q446" s="21"/>
      <c r="R446" s="21" t="str">
        <f>TEXT(AN443+AW444+AJ445,"#,##0")</f>
        <v>74,272</v>
      </c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32">
        <f>CQ446+CP446+CR446</f>
        <v>74272</v>
      </c>
      <c r="CP446" s="26" t="str">
        <f>TEXT(AW444,"#,##0")</f>
        <v>26,194</v>
      </c>
      <c r="CQ446" s="26" t="str">
        <f>TEXT(AN443,"#,##0")</f>
        <v>43,945</v>
      </c>
      <c r="CR446" s="27" t="str">
        <f>TEXT(AJ445,"#,##0")</f>
        <v>4,133</v>
      </c>
      <c r="CS446" s="22"/>
      <c r="CT446" s="22"/>
      <c r="CU446" s="22"/>
      <c r="CV446" s="22"/>
      <c r="CW446" s="22"/>
      <c r="CX446" s="22"/>
      <c r="CY446" s="22"/>
      <c r="CZ446" s="22"/>
      <c r="DA446" s="22"/>
      <c r="DB446" s="22"/>
      <c r="DC446" s="22"/>
      <c r="DD446" s="22"/>
      <c r="DE446" s="22"/>
      <c r="DF446" s="22"/>
      <c r="DG446" s="22"/>
      <c r="DH446" s="22"/>
      <c r="DI446" s="22"/>
      <c r="DJ446" s="22"/>
      <c r="DK446" s="22"/>
      <c r="DL446" s="22"/>
      <c r="DM446" s="22"/>
      <c r="DN446" s="22"/>
      <c r="DO446" s="22"/>
      <c r="DP446" s="22"/>
      <c r="DQ446" s="22"/>
      <c r="DR446" s="22"/>
      <c r="DS446" s="22"/>
      <c r="DT446" s="22"/>
      <c r="DU446" s="22"/>
      <c r="DV446" s="22"/>
      <c r="DW446" s="22"/>
      <c r="DX446" s="22"/>
      <c r="DY446" s="22"/>
      <c r="DZ446" s="22"/>
      <c r="EA446" s="22"/>
      <c r="EB446" s="22"/>
      <c r="EC446" s="32">
        <f>EE446+ED446+EF446</f>
        <v>74272</v>
      </c>
      <c r="ED446" s="26" t="str">
        <f>TEXT(AW444,"#,##0")</f>
        <v>26,194</v>
      </c>
      <c r="EE446" s="26" t="str">
        <f>TEXT(AN443,"#,##0")</f>
        <v>43,945</v>
      </c>
      <c r="EF446" s="27" t="str">
        <f>TEXT(AJ445,"#,##0")</f>
        <v>4,133</v>
      </c>
      <c r="EG446" s="3"/>
    </row>
    <row r="447" spans="2:137" s="19" customFormat="1" ht="11.25" customHeight="1" x14ac:dyDescent="0.2">
      <c r="B447" s="28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  <c r="AC447" s="29"/>
      <c r="AD447" s="29"/>
      <c r="AE447" s="29"/>
      <c r="AF447" s="29"/>
      <c r="AG447" s="29"/>
      <c r="AH447" s="29"/>
      <c r="AI447" s="29"/>
      <c r="AJ447" s="29"/>
      <c r="AK447" s="29"/>
      <c r="AL447" s="29"/>
      <c r="AM447" s="29"/>
      <c r="AN447" s="29"/>
      <c r="AO447" s="29"/>
      <c r="AP447" s="29"/>
      <c r="AQ447" s="29"/>
      <c r="AR447" s="29"/>
      <c r="AS447" s="29"/>
      <c r="AT447" s="29"/>
      <c r="AU447" s="29"/>
      <c r="AV447" s="29"/>
      <c r="AW447" s="29"/>
      <c r="AX447" s="29"/>
      <c r="AY447" s="29"/>
      <c r="AZ447" s="29"/>
      <c r="BA447" s="29"/>
      <c r="BB447" s="29"/>
      <c r="BC447" s="29"/>
      <c r="BD447" s="29"/>
      <c r="BE447" s="29"/>
      <c r="BF447" s="29"/>
      <c r="BG447" s="29"/>
      <c r="BH447" s="29"/>
      <c r="BI447" s="29"/>
      <c r="BJ447" s="29"/>
      <c r="BK447" s="29"/>
      <c r="BL447" s="29"/>
      <c r="BM447" s="29"/>
      <c r="BN447" s="29"/>
      <c r="BO447" s="29"/>
      <c r="BP447" s="29"/>
      <c r="BQ447" s="29"/>
      <c r="BR447" s="29"/>
      <c r="BS447" s="29"/>
      <c r="BT447" s="29"/>
      <c r="BU447" s="29"/>
      <c r="BV447" s="29"/>
      <c r="BW447" s="29"/>
      <c r="BX447" s="29"/>
      <c r="BY447" s="29"/>
      <c r="BZ447" s="29"/>
      <c r="CA447" s="29"/>
      <c r="CB447" s="29"/>
      <c r="CC447" s="29"/>
      <c r="CD447" s="29"/>
      <c r="CE447" s="29"/>
      <c r="CF447" s="29"/>
      <c r="CG447" s="29"/>
      <c r="CH447" s="29"/>
      <c r="CI447" s="29"/>
      <c r="CJ447" s="29"/>
      <c r="CK447" s="29"/>
      <c r="CL447" s="29"/>
      <c r="CM447" s="29"/>
      <c r="CN447" s="29"/>
      <c r="CO447" s="30"/>
      <c r="CP447" s="30"/>
      <c r="CQ447" s="30"/>
      <c r="CR447" s="31"/>
      <c r="CS447" s="22"/>
      <c r="CT447" s="22"/>
      <c r="CU447" s="22"/>
      <c r="CV447" s="22"/>
      <c r="CW447" s="22"/>
      <c r="CX447" s="22"/>
      <c r="CY447" s="22"/>
      <c r="CZ447" s="22"/>
      <c r="DA447" s="22"/>
      <c r="DB447" s="22"/>
      <c r="DC447" s="22"/>
      <c r="DD447" s="22"/>
      <c r="DE447" s="22"/>
      <c r="DF447" s="22"/>
      <c r="DG447" s="22"/>
      <c r="DH447" s="22"/>
      <c r="DI447" s="22"/>
      <c r="DJ447" s="22"/>
      <c r="DK447" s="22"/>
      <c r="DL447" s="22"/>
      <c r="DM447" s="22"/>
      <c r="DN447" s="22"/>
      <c r="DO447" s="22"/>
      <c r="DP447" s="22"/>
      <c r="DQ447" s="22"/>
      <c r="DR447" s="22"/>
      <c r="DS447" s="22"/>
      <c r="DT447" s="22"/>
      <c r="DU447" s="22"/>
      <c r="DV447" s="22"/>
      <c r="DW447" s="22"/>
      <c r="DX447" s="22"/>
      <c r="DY447" s="22"/>
      <c r="DZ447" s="22"/>
      <c r="EA447" s="22"/>
      <c r="EB447" s="22"/>
      <c r="EC447" s="26"/>
      <c r="ED447" s="26"/>
      <c r="EE447" s="26"/>
      <c r="EF447" s="27"/>
      <c r="EG447" s="3"/>
    </row>
    <row r="448" spans="2:137" s="19" customFormat="1" ht="11.25" customHeight="1" x14ac:dyDescent="0.2">
      <c r="B448" s="20" t="s">
        <v>196</v>
      </c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3">
        <f>CO520</f>
        <v>84175</v>
      </c>
      <c r="CP448" s="23" t="str">
        <f>CP520</f>
        <v>36,097</v>
      </c>
      <c r="CQ448" s="23" t="str">
        <f>CQ520</f>
        <v>43,945</v>
      </c>
      <c r="CR448" s="24" t="str">
        <f>CR520</f>
        <v>4,133</v>
      </c>
      <c r="CS448" s="22"/>
      <c r="CT448" s="22"/>
      <c r="CU448" s="22"/>
      <c r="CV448" s="22"/>
      <c r="CW448" s="22"/>
      <c r="CX448" s="22"/>
      <c r="CY448" s="22"/>
      <c r="CZ448" s="22"/>
      <c r="DA448" s="22"/>
      <c r="DB448" s="22"/>
      <c r="DC448" s="22"/>
      <c r="DD448" s="22"/>
      <c r="DE448" s="22"/>
      <c r="DF448" s="22"/>
      <c r="DG448" s="22"/>
      <c r="DH448" s="22"/>
      <c r="DI448" s="22"/>
      <c r="DJ448" s="22"/>
      <c r="DK448" s="22"/>
      <c r="DL448" s="22"/>
      <c r="DM448" s="22"/>
      <c r="DN448" s="22"/>
      <c r="DO448" s="22"/>
      <c r="DP448" s="22"/>
      <c r="DQ448" s="22"/>
      <c r="DR448" s="22"/>
      <c r="DS448" s="22"/>
      <c r="DT448" s="22"/>
      <c r="DU448" s="22"/>
      <c r="DV448" s="22"/>
      <c r="DW448" s="22"/>
      <c r="DX448" s="22"/>
      <c r="DY448" s="22"/>
      <c r="DZ448" s="22"/>
      <c r="EA448" s="22"/>
      <c r="EB448" s="22"/>
      <c r="EC448" s="23">
        <f>EC520</f>
        <v>84175</v>
      </c>
      <c r="ED448" s="23" t="str">
        <f>ED520</f>
        <v>36,097</v>
      </c>
      <c r="EE448" s="23" t="str">
        <f>EE520</f>
        <v>43,945</v>
      </c>
      <c r="EF448" s="24" t="str">
        <f>EF520</f>
        <v>4,133</v>
      </c>
      <c r="EG448" s="3"/>
    </row>
    <row r="449" spans="2:137" s="19" customFormat="1" ht="11.25" customHeight="1" x14ac:dyDescent="0.2">
      <c r="B449" s="25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6"/>
      <c r="CP449" s="26"/>
      <c r="CQ449" s="26"/>
      <c r="CR449" s="27"/>
      <c r="CS449" s="22"/>
      <c r="CT449" s="22"/>
      <c r="CU449" s="22"/>
      <c r="CV449" s="22"/>
      <c r="CW449" s="22"/>
      <c r="CX449" s="22"/>
      <c r="CY449" s="22"/>
      <c r="CZ449" s="22"/>
      <c r="DA449" s="22"/>
      <c r="DB449" s="22"/>
      <c r="DC449" s="22"/>
      <c r="DD449" s="22"/>
      <c r="DE449" s="22"/>
      <c r="DF449" s="22"/>
      <c r="DG449" s="22"/>
      <c r="DH449" s="22"/>
      <c r="DI449" s="22"/>
      <c r="DJ449" s="22"/>
      <c r="DK449" s="22"/>
      <c r="DL449" s="22"/>
      <c r="DM449" s="22"/>
      <c r="DN449" s="22"/>
      <c r="DO449" s="22"/>
      <c r="DP449" s="22"/>
      <c r="DQ449" s="22"/>
      <c r="DR449" s="22"/>
      <c r="DS449" s="22"/>
      <c r="DT449" s="22"/>
      <c r="DU449" s="22"/>
      <c r="DV449" s="22"/>
      <c r="DW449" s="22"/>
      <c r="DX449" s="22"/>
      <c r="DY449" s="22"/>
      <c r="DZ449" s="22"/>
      <c r="EA449" s="22"/>
      <c r="EB449" s="22"/>
      <c r="EC449" s="26"/>
      <c r="ED449" s="26"/>
      <c r="EE449" s="26"/>
      <c r="EF449" s="27"/>
      <c r="EG449" s="3"/>
    </row>
    <row r="450" spans="2:137" s="19" customFormat="1" ht="11.25" customHeight="1" x14ac:dyDescent="0.2">
      <c r="B450" s="25"/>
      <c r="C450" s="21"/>
      <c r="D450" s="21" t="s">
        <v>6</v>
      </c>
      <c r="E450" s="21"/>
      <c r="F450" s="21"/>
      <c r="G450" s="21" t="s">
        <v>4</v>
      </c>
      <c r="H450" s="21"/>
      <c r="I450" s="21"/>
      <c r="J450" s="21"/>
      <c r="K450" s="21"/>
      <c r="L450" s="21"/>
      <c r="M450" s="21"/>
      <c r="N450" s="21" t="s">
        <v>96</v>
      </c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6"/>
      <c r="CP450" s="26"/>
      <c r="CQ450" s="26"/>
      <c r="CR450" s="27"/>
      <c r="CS450" s="22"/>
      <c r="CT450" s="22"/>
      <c r="CU450" s="22"/>
      <c r="CV450" s="22"/>
      <c r="CW450" s="22"/>
      <c r="CX450" s="22"/>
      <c r="CY450" s="22"/>
      <c r="CZ450" s="22"/>
      <c r="DA450" s="22"/>
      <c r="DB450" s="22"/>
      <c r="DC450" s="22"/>
      <c r="DD450" s="22"/>
      <c r="DE450" s="22"/>
      <c r="DF450" s="22"/>
      <c r="DG450" s="22"/>
      <c r="DH450" s="22"/>
      <c r="DI450" s="22"/>
      <c r="DJ450" s="22"/>
      <c r="DK450" s="22"/>
      <c r="DL450" s="22"/>
      <c r="DM450" s="22"/>
      <c r="DN450" s="22"/>
      <c r="DO450" s="22"/>
      <c r="DP450" s="22"/>
      <c r="DQ450" s="22"/>
      <c r="DR450" s="22"/>
      <c r="DS450" s="22"/>
      <c r="DT450" s="22"/>
      <c r="DU450" s="22"/>
      <c r="DV450" s="22"/>
      <c r="DW450" s="22"/>
      <c r="DX450" s="22"/>
      <c r="DY450" s="22"/>
      <c r="DZ450" s="22"/>
      <c r="EA450" s="22"/>
      <c r="EB450" s="22"/>
      <c r="EC450" s="26"/>
      <c r="ED450" s="26"/>
      <c r="EE450" s="26"/>
      <c r="EF450" s="27"/>
      <c r="EG450" s="3"/>
    </row>
    <row r="451" spans="2:137" s="19" customFormat="1" ht="11.25" customHeight="1" x14ac:dyDescent="0.2">
      <c r="B451" s="25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6"/>
      <c r="CP451" s="26"/>
      <c r="CQ451" s="26"/>
      <c r="CR451" s="27"/>
      <c r="CS451" s="22"/>
      <c r="CT451" s="22"/>
      <c r="CU451" s="22"/>
      <c r="CV451" s="22"/>
      <c r="CW451" s="22"/>
      <c r="CX451" s="22"/>
      <c r="CY451" s="22"/>
      <c r="CZ451" s="22"/>
      <c r="DA451" s="22"/>
      <c r="DB451" s="22"/>
      <c r="DC451" s="22"/>
      <c r="DD451" s="22"/>
      <c r="DE451" s="22"/>
      <c r="DF451" s="22"/>
      <c r="DG451" s="22"/>
      <c r="DH451" s="22"/>
      <c r="DI451" s="22"/>
      <c r="DJ451" s="22"/>
      <c r="DK451" s="22"/>
      <c r="DL451" s="22"/>
      <c r="DM451" s="22"/>
      <c r="DN451" s="22"/>
      <c r="DO451" s="22"/>
      <c r="DP451" s="22"/>
      <c r="DQ451" s="22"/>
      <c r="DR451" s="22"/>
      <c r="DS451" s="22"/>
      <c r="DT451" s="22"/>
      <c r="DU451" s="22"/>
      <c r="DV451" s="22"/>
      <c r="DW451" s="22"/>
      <c r="DX451" s="22"/>
      <c r="DY451" s="22"/>
      <c r="DZ451" s="22"/>
      <c r="EA451" s="22"/>
      <c r="EB451" s="22"/>
      <c r="EC451" s="26"/>
      <c r="ED451" s="26"/>
      <c r="EE451" s="26"/>
      <c r="EF451" s="27"/>
      <c r="EG451" s="3"/>
    </row>
    <row r="452" spans="2:137" s="19" customFormat="1" ht="11.25" customHeight="1" x14ac:dyDescent="0.2">
      <c r="B452" s="25"/>
      <c r="C452" s="21"/>
      <c r="D452" s="21"/>
      <c r="E452" s="21"/>
      <c r="F452" s="21"/>
      <c r="G452" s="21" t="s">
        <v>29</v>
      </c>
      <c r="H452" s="21" t="s">
        <v>56</v>
      </c>
      <c r="I452" s="21"/>
      <c r="J452" s="21"/>
      <c r="K452" s="21"/>
      <c r="L452" s="21"/>
      <c r="M452" s="21" t="s">
        <v>197</v>
      </c>
      <c r="N452" s="21"/>
      <c r="O452" s="21"/>
      <c r="P452" s="21"/>
      <c r="Q452" s="21" t="s">
        <v>198</v>
      </c>
      <c r="R452" s="115" t="s">
        <v>199</v>
      </c>
      <c r="S452" s="21"/>
      <c r="T452" s="21" t="s">
        <v>200</v>
      </c>
      <c r="U452" s="21"/>
      <c r="V452" s="21"/>
      <c r="W452" s="21"/>
      <c r="X452" s="21"/>
      <c r="Y452" s="21" t="s">
        <v>201</v>
      </c>
      <c r="Z452" s="21"/>
      <c r="AA452" s="21"/>
      <c r="AB452" s="21"/>
      <c r="AC452" s="21" t="s">
        <v>202</v>
      </c>
      <c r="AD452" s="21"/>
      <c r="AE452" s="21"/>
      <c r="AF452" s="21"/>
      <c r="AG452" s="21" t="s">
        <v>59</v>
      </c>
      <c r="AH452" s="21"/>
      <c r="AI452" s="21"/>
      <c r="AJ452" s="21"/>
      <c r="AK452" s="21"/>
      <c r="AL452" s="115" t="s">
        <v>184</v>
      </c>
      <c r="AM452" s="21"/>
      <c r="AN452" s="21" t="s">
        <v>32</v>
      </c>
      <c r="AO452" s="21"/>
      <c r="AP452" s="21" t="s">
        <v>30</v>
      </c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6"/>
      <c r="CP452" s="26"/>
      <c r="CQ452" s="26"/>
      <c r="CR452" s="27"/>
      <c r="CS452" s="22"/>
      <c r="CT452" s="22"/>
      <c r="CU452" s="22"/>
      <c r="CV452" s="22"/>
      <c r="CW452" s="22"/>
      <c r="CX452" s="22"/>
      <c r="CY452" s="22"/>
      <c r="CZ452" s="22"/>
      <c r="DA452" s="22"/>
      <c r="DB452" s="22"/>
      <c r="DC452" s="22"/>
      <c r="DD452" s="22"/>
      <c r="DE452" s="22"/>
      <c r="DF452" s="22"/>
      <c r="DG452" s="22"/>
      <c r="DH452" s="22"/>
      <c r="DI452" s="22"/>
      <c r="DJ452" s="22"/>
      <c r="DK452" s="22"/>
      <c r="DL452" s="22"/>
      <c r="DM452" s="22"/>
      <c r="DN452" s="22"/>
      <c r="DO452" s="22"/>
      <c r="DP452" s="22"/>
      <c r="DQ452" s="22"/>
      <c r="DR452" s="22"/>
      <c r="DS452" s="22"/>
      <c r="DT452" s="22"/>
      <c r="DU452" s="22"/>
      <c r="DV452" s="22"/>
      <c r="DW452" s="22"/>
      <c r="DX452" s="22"/>
      <c r="DY452" s="22"/>
      <c r="DZ452" s="22"/>
      <c r="EA452" s="22"/>
      <c r="EB452" s="22"/>
      <c r="EC452" s="26"/>
      <c r="ED452" s="26"/>
      <c r="EE452" s="26"/>
      <c r="EF452" s="27"/>
      <c r="EG452" s="3"/>
    </row>
    <row r="453" spans="2:137" s="19" customFormat="1" ht="11.25" customHeight="1" x14ac:dyDescent="0.2">
      <c r="B453" s="25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6"/>
      <c r="CP453" s="26"/>
      <c r="CQ453" s="26"/>
      <c r="CR453" s="27"/>
      <c r="CS453" s="22"/>
      <c r="CT453" s="22"/>
      <c r="CU453" s="22"/>
      <c r="CV453" s="22"/>
      <c r="CW453" s="22"/>
      <c r="CX453" s="22"/>
      <c r="CY453" s="22"/>
      <c r="CZ453" s="22"/>
      <c r="DA453" s="22"/>
      <c r="DB453" s="22"/>
      <c r="DC453" s="22"/>
      <c r="DD453" s="22"/>
      <c r="DE453" s="22"/>
      <c r="DF453" s="22"/>
      <c r="DG453" s="22"/>
      <c r="DH453" s="22"/>
      <c r="DI453" s="22"/>
      <c r="DJ453" s="22"/>
      <c r="DK453" s="22"/>
      <c r="DL453" s="22"/>
      <c r="DM453" s="22"/>
      <c r="DN453" s="22"/>
      <c r="DO453" s="22"/>
      <c r="DP453" s="22"/>
      <c r="DQ453" s="22"/>
      <c r="DR453" s="22"/>
      <c r="DS453" s="22"/>
      <c r="DT453" s="22"/>
      <c r="DU453" s="22"/>
      <c r="DV453" s="22"/>
      <c r="DW453" s="22"/>
      <c r="DX453" s="22"/>
      <c r="DY453" s="22"/>
      <c r="DZ453" s="22"/>
      <c r="EA453" s="22"/>
      <c r="EB453" s="22"/>
      <c r="EC453" s="26"/>
      <c r="ED453" s="26"/>
      <c r="EE453" s="26"/>
      <c r="EF453" s="27"/>
      <c r="EG453" s="3"/>
    </row>
    <row r="454" spans="2:137" s="19" customFormat="1" ht="11.25" customHeight="1" x14ac:dyDescent="0.2">
      <c r="B454" s="25"/>
      <c r="C454" s="21"/>
      <c r="D454" s="21"/>
      <c r="E454" s="21"/>
      <c r="F454" s="21"/>
      <c r="G454" s="21" t="s">
        <v>172</v>
      </c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 t="s">
        <v>46</v>
      </c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 t="str">
        <f>TEXT(자재단가!R6,"#,##0.#######")</f>
        <v>419,160.</v>
      </c>
      <c r="AQ454" s="21"/>
      <c r="AR454" s="21"/>
      <c r="AS454" s="21"/>
      <c r="AT454" s="21"/>
      <c r="AU454" s="21"/>
      <c r="AV454" s="21"/>
      <c r="AW454" s="21"/>
      <c r="AX454" s="21"/>
      <c r="AY454" s="21"/>
      <c r="AZ454" s="21" t="s">
        <v>15</v>
      </c>
      <c r="BA454" s="21"/>
      <c r="BB454" s="21"/>
      <c r="BC454" s="21" t="str">
        <f>TEXT(1.05,"#,##0.#######")</f>
        <v>1.05</v>
      </c>
      <c r="BD454" s="21"/>
      <c r="BE454" s="21"/>
      <c r="BF454" s="21"/>
      <c r="BG454" s="21" t="s">
        <v>17</v>
      </c>
      <c r="BH454" s="21"/>
      <c r="BI454" s="21"/>
      <c r="BJ454" s="21" t="s">
        <v>12</v>
      </c>
      <c r="BK454" s="21"/>
      <c r="BL454" s="21" t="str">
        <f>TEXT(10,"#,##0.#######")</f>
        <v>10.</v>
      </c>
      <c r="BM454" s="21"/>
      <c r="BN454" s="21" t="s">
        <v>43</v>
      </c>
      <c r="BO454" s="21"/>
      <c r="BP454" s="21"/>
      <c r="BQ454" s="21" t="s">
        <v>15</v>
      </c>
      <c r="BR454" s="21"/>
      <c r="BS454" s="21"/>
      <c r="BT454" s="21" t="str">
        <f>TEXT(AL452,"#,##0.#######")</f>
        <v>75.</v>
      </c>
      <c r="BU454" s="21"/>
      <c r="BV454" s="21" t="s">
        <v>32</v>
      </c>
      <c r="BW454" s="21"/>
      <c r="BX454" s="21" t="s">
        <v>11</v>
      </c>
      <c r="BY454" s="21"/>
      <c r="BZ454" s="21" t="str">
        <f>TEXT(TRUNC(AP454*BC454/BL454*(BT454*(1/100)),1),"#,##0.#######")</f>
        <v>33,008.8</v>
      </c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6"/>
      <c r="CP454" s="26"/>
      <c r="CQ454" s="26"/>
      <c r="CR454" s="27"/>
      <c r="CS454" s="22"/>
      <c r="CT454" s="22"/>
      <c r="CU454" s="22"/>
      <c r="CV454" s="22"/>
      <c r="CW454" s="22"/>
      <c r="CX454" s="22"/>
      <c r="CY454" s="22"/>
      <c r="CZ454" s="22"/>
      <c r="DA454" s="22"/>
      <c r="DB454" s="22"/>
      <c r="DC454" s="22"/>
      <c r="DD454" s="22"/>
      <c r="DE454" s="22"/>
      <c r="DF454" s="22"/>
      <c r="DG454" s="22"/>
      <c r="DH454" s="22"/>
      <c r="DI454" s="22"/>
      <c r="DJ454" s="22"/>
      <c r="DK454" s="22"/>
      <c r="DL454" s="22"/>
      <c r="DM454" s="22"/>
      <c r="DN454" s="22"/>
      <c r="DO454" s="22"/>
      <c r="DP454" s="22"/>
      <c r="DQ454" s="22"/>
      <c r="DR454" s="22"/>
      <c r="DS454" s="22"/>
      <c r="DT454" s="22"/>
      <c r="DU454" s="22"/>
      <c r="DV454" s="22"/>
      <c r="DW454" s="22"/>
      <c r="DX454" s="22"/>
      <c r="DY454" s="22"/>
      <c r="DZ454" s="22"/>
      <c r="EA454" s="22"/>
      <c r="EB454" s="22"/>
      <c r="EC454" s="26"/>
      <c r="ED454" s="26"/>
      <c r="EE454" s="26"/>
      <c r="EF454" s="27"/>
      <c r="EG454" s="3"/>
    </row>
    <row r="455" spans="2:137" s="108" customFormat="1" ht="11.25" customHeight="1" x14ac:dyDescent="0.2">
      <c r="B455" s="25"/>
      <c r="C455" s="105"/>
      <c r="D455" s="105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  <c r="Y455" s="105"/>
      <c r="Z455" s="105"/>
      <c r="AA455" s="105"/>
      <c r="AB455" s="105"/>
      <c r="AC455" s="105"/>
      <c r="AD455" s="105"/>
      <c r="AE455" s="105"/>
      <c r="AF455" s="105"/>
      <c r="AG455" s="105"/>
      <c r="AH455" s="105"/>
      <c r="AI455" s="105"/>
      <c r="AJ455" s="105"/>
      <c r="AK455" s="105"/>
      <c r="AL455" s="105"/>
      <c r="AM455" s="105"/>
      <c r="AN455" s="105"/>
      <c r="AO455" s="105"/>
      <c r="AP455" s="105"/>
      <c r="AQ455" s="105"/>
      <c r="AR455" s="105"/>
      <c r="AS455" s="105"/>
      <c r="AT455" s="105"/>
      <c r="AU455" s="105"/>
      <c r="AV455" s="105"/>
      <c r="AW455" s="105"/>
      <c r="AX455" s="105"/>
      <c r="AY455" s="105"/>
      <c r="AZ455" s="105"/>
      <c r="BA455" s="105"/>
      <c r="BB455" s="105"/>
      <c r="BC455" s="105"/>
      <c r="BD455" s="105"/>
      <c r="BE455" s="105"/>
      <c r="BF455" s="105"/>
      <c r="BG455" s="105"/>
      <c r="BH455" s="105"/>
      <c r="BI455" s="105"/>
      <c r="BJ455" s="105"/>
      <c r="BK455" s="105"/>
      <c r="BL455" s="105"/>
      <c r="BM455" s="105"/>
      <c r="BN455" s="105"/>
      <c r="BO455" s="105"/>
      <c r="BP455" s="105"/>
      <c r="BQ455" s="105"/>
      <c r="BR455" s="105"/>
      <c r="BS455" s="105"/>
      <c r="BT455" s="105"/>
      <c r="BU455" s="105"/>
      <c r="BV455" s="105"/>
      <c r="BW455" s="105"/>
      <c r="BX455" s="105"/>
      <c r="BY455" s="105"/>
      <c r="BZ455" s="105"/>
      <c r="CA455" s="105"/>
      <c r="CB455" s="105"/>
      <c r="CC455" s="105"/>
      <c r="CD455" s="105"/>
      <c r="CE455" s="105"/>
      <c r="CF455" s="105"/>
      <c r="CG455" s="105"/>
      <c r="CH455" s="105"/>
      <c r="CI455" s="105"/>
      <c r="CJ455" s="105"/>
      <c r="CK455" s="105"/>
      <c r="CL455" s="105"/>
      <c r="CM455" s="105"/>
      <c r="CN455" s="105"/>
      <c r="CO455" s="26"/>
      <c r="CP455" s="26"/>
      <c r="CQ455" s="26"/>
      <c r="CR455" s="27"/>
      <c r="CS455" s="106"/>
      <c r="CT455" s="106"/>
      <c r="CU455" s="106"/>
      <c r="CV455" s="106"/>
      <c r="CW455" s="106"/>
      <c r="CX455" s="106"/>
      <c r="CY455" s="106"/>
      <c r="CZ455" s="106"/>
      <c r="DA455" s="106"/>
      <c r="DB455" s="106"/>
      <c r="DC455" s="106"/>
      <c r="DD455" s="106"/>
      <c r="DE455" s="106"/>
      <c r="DF455" s="106"/>
      <c r="DG455" s="106"/>
      <c r="DH455" s="106"/>
      <c r="DI455" s="106"/>
      <c r="DJ455" s="106"/>
      <c r="DK455" s="106"/>
      <c r="DL455" s="106"/>
      <c r="DM455" s="106"/>
      <c r="DN455" s="106"/>
      <c r="DO455" s="106"/>
      <c r="DP455" s="106"/>
      <c r="DQ455" s="106"/>
      <c r="DR455" s="106"/>
      <c r="DS455" s="106"/>
      <c r="DT455" s="106"/>
      <c r="DU455" s="106"/>
      <c r="DV455" s="106"/>
      <c r="DW455" s="106"/>
      <c r="DX455" s="106"/>
      <c r="DY455" s="106"/>
      <c r="DZ455" s="106"/>
      <c r="EA455" s="106"/>
      <c r="EB455" s="106"/>
      <c r="EC455" s="26"/>
      <c r="ED455" s="26"/>
      <c r="EE455" s="26"/>
      <c r="EF455" s="27"/>
      <c r="EG455" s="107"/>
    </row>
    <row r="456" spans="2:137" s="108" customFormat="1" ht="11.25" customHeight="1" x14ac:dyDescent="0.2">
      <c r="B456" s="25"/>
      <c r="C456" s="105"/>
      <c r="D456" s="105"/>
      <c r="E456" s="105"/>
      <c r="F456" s="105"/>
      <c r="G456" s="105" t="s">
        <v>173</v>
      </c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 t="s">
        <v>99</v>
      </c>
      <c r="X456" s="105"/>
      <c r="Y456" s="105"/>
      <c r="Z456" s="105"/>
      <c r="AA456" s="105"/>
      <c r="AB456" s="105"/>
      <c r="AC456" s="105"/>
      <c r="AD456" s="105"/>
      <c r="AE456" s="105"/>
      <c r="AF456" s="105"/>
      <c r="AG456" s="105"/>
      <c r="AH456" s="105"/>
      <c r="AI456" s="105"/>
      <c r="AJ456" s="105" t="str">
        <f>TEXT(자재단가!R5,"#,##0.#######")</f>
        <v>1,250.</v>
      </c>
      <c r="AK456" s="105"/>
      <c r="AL456" s="105"/>
      <c r="AM456" s="105"/>
      <c r="AN456" s="105"/>
      <c r="AO456" s="105"/>
      <c r="AP456" s="105"/>
      <c r="AQ456" s="105"/>
      <c r="AR456" s="105" t="s">
        <v>15</v>
      </c>
      <c r="AS456" s="105"/>
      <c r="AT456" s="105"/>
      <c r="AU456" s="105" t="str">
        <f>TEXT(1.03,"#,##0.#######")</f>
        <v>1.03</v>
      </c>
      <c r="AV456" s="105"/>
      <c r="AW456" s="105"/>
      <c r="AX456" s="105"/>
      <c r="AY456" s="105" t="s">
        <v>33</v>
      </c>
      <c r="AZ456" s="105"/>
      <c r="BA456" s="105"/>
      <c r="BB456" s="105" t="s">
        <v>12</v>
      </c>
      <c r="BC456" s="105"/>
      <c r="BD456" s="105" t="str">
        <f>TEXT(10,"#,##0.#######")</f>
        <v>10.</v>
      </c>
      <c r="BE456" s="105"/>
      <c r="BF456" s="105" t="s">
        <v>43</v>
      </c>
      <c r="BG456" s="105"/>
      <c r="BH456" s="105"/>
      <c r="BI456" s="105" t="s">
        <v>11</v>
      </c>
      <c r="BJ456" s="105"/>
      <c r="BK456" s="105" t="str">
        <f>TEXT(TRUNC(AJ456*AU456/BD456,1),"#,##0.#######")</f>
        <v>128.7</v>
      </c>
      <c r="BL456" s="105"/>
      <c r="BM456" s="105"/>
      <c r="BN456" s="105"/>
      <c r="BO456" s="105"/>
      <c r="BP456" s="105"/>
      <c r="BQ456" s="105"/>
      <c r="BR456" s="105"/>
      <c r="BS456" s="105"/>
      <c r="BT456" s="105"/>
      <c r="BU456" s="105"/>
      <c r="BV456" s="105"/>
      <c r="BW456" s="105"/>
      <c r="BX456" s="105"/>
      <c r="BY456" s="105"/>
      <c r="BZ456" s="105"/>
      <c r="CA456" s="105"/>
      <c r="CB456" s="105"/>
      <c r="CC456" s="105"/>
      <c r="CD456" s="105"/>
      <c r="CE456" s="105"/>
      <c r="CF456" s="105"/>
      <c r="CG456" s="105"/>
      <c r="CH456" s="105"/>
      <c r="CI456" s="105"/>
      <c r="CJ456" s="105"/>
      <c r="CK456" s="105"/>
      <c r="CL456" s="105"/>
      <c r="CM456" s="105"/>
      <c r="CN456" s="105"/>
      <c r="CO456" s="26"/>
      <c r="CP456" s="26"/>
      <c r="CQ456" s="26"/>
      <c r="CR456" s="27"/>
      <c r="CS456" s="106"/>
      <c r="CT456" s="106"/>
      <c r="CU456" s="106"/>
      <c r="CV456" s="106"/>
      <c r="CW456" s="106"/>
      <c r="CX456" s="106"/>
      <c r="CY456" s="106"/>
      <c r="CZ456" s="106"/>
      <c r="DA456" s="106"/>
      <c r="DB456" s="106"/>
      <c r="DC456" s="106"/>
      <c r="DD456" s="106"/>
      <c r="DE456" s="106"/>
      <c r="DF456" s="106"/>
      <c r="DG456" s="106"/>
      <c r="DH456" s="106"/>
      <c r="DI456" s="106"/>
      <c r="DJ456" s="106"/>
      <c r="DK456" s="106"/>
      <c r="DL456" s="106"/>
      <c r="DM456" s="106"/>
      <c r="DN456" s="106"/>
      <c r="DO456" s="106"/>
      <c r="DP456" s="106"/>
      <c r="DQ456" s="106"/>
      <c r="DR456" s="106"/>
      <c r="DS456" s="106"/>
      <c r="DT456" s="106"/>
      <c r="DU456" s="106"/>
      <c r="DV456" s="106"/>
      <c r="DW456" s="106"/>
      <c r="DX456" s="106"/>
      <c r="DY456" s="106"/>
      <c r="DZ456" s="106"/>
      <c r="EA456" s="106"/>
      <c r="EB456" s="106"/>
      <c r="EC456" s="26"/>
      <c r="ED456" s="26"/>
      <c r="EE456" s="26"/>
      <c r="EF456" s="27"/>
      <c r="EG456" s="107"/>
    </row>
    <row r="457" spans="2:137" s="19" customFormat="1" ht="11.25" customHeight="1" x14ac:dyDescent="0.2">
      <c r="B457" s="25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6"/>
      <c r="CP457" s="26"/>
      <c r="CQ457" s="26"/>
      <c r="CR457" s="27"/>
      <c r="CS457" s="22"/>
      <c r="CT457" s="22"/>
      <c r="CU457" s="22"/>
      <c r="CV457" s="22"/>
      <c r="CW457" s="22"/>
      <c r="CX457" s="22"/>
      <c r="CY457" s="22"/>
      <c r="CZ457" s="22"/>
      <c r="DA457" s="22"/>
      <c r="DB457" s="22"/>
      <c r="DC457" s="22"/>
      <c r="DD457" s="22"/>
      <c r="DE457" s="22"/>
      <c r="DF457" s="22"/>
      <c r="DG457" s="22"/>
      <c r="DH457" s="22"/>
      <c r="DI457" s="22"/>
      <c r="DJ457" s="22"/>
      <c r="DK457" s="22"/>
      <c r="DL457" s="22"/>
      <c r="DM457" s="22"/>
      <c r="DN457" s="22"/>
      <c r="DO457" s="22"/>
      <c r="DP457" s="22"/>
      <c r="DQ457" s="22"/>
      <c r="DR457" s="22"/>
      <c r="DS457" s="22"/>
      <c r="DT457" s="22"/>
      <c r="DU457" s="22"/>
      <c r="DV457" s="22"/>
      <c r="DW457" s="22"/>
      <c r="DX457" s="22"/>
      <c r="DY457" s="22"/>
      <c r="DZ457" s="22"/>
      <c r="EA457" s="22"/>
      <c r="EB457" s="22"/>
      <c r="EC457" s="26"/>
      <c r="ED457" s="26"/>
      <c r="EE457" s="26"/>
      <c r="EF457" s="27"/>
      <c r="EG457" s="3"/>
    </row>
    <row r="458" spans="2:137" s="19" customFormat="1" ht="11.25" customHeight="1" x14ac:dyDescent="0.2">
      <c r="B458" s="25"/>
      <c r="C458" s="21"/>
      <c r="D458" s="21"/>
      <c r="E458" s="21"/>
      <c r="F458" s="21"/>
      <c r="G458" s="21" t="s">
        <v>53</v>
      </c>
      <c r="H458" s="21"/>
      <c r="I458" s="21"/>
      <c r="J458" s="21"/>
      <c r="K458" s="21"/>
      <c r="L458" s="21"/>
      <c r="M458" s="21"/>
      <c r="N458" s="21"/>
      <c r="O458" s="21"/>
      <c r="P458" s="21" t="s">
        <v>9</v>
      </c>
      <c r="Q458" s="21"/>
      <c r="R458" s="21"/>
      <c r="S458" s="21" t="str">
        <f>TEXT(TRUNC(BZ454+BK456,1),"#,##0.#######")</f>
        <v>33,137.5</v>
      </c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6"/>
      <c r="CP458" s="26" t="str">
        <f>S458</f>
        <v>33,137.5</v>
      </c>
      <c r="CQ458" s="26"/>
      <c r="CR458" s="27"/>
      <c r="CS458" s="22"/>
      <c r="CT458" s="22"/>
      <c r="CU458" s="22"/>
      <c r="CV458" s="22"/>
      <c r="CW458" s="22"/>
      <c r="CX458" s="22"/>
      <c r="CY458" s="22"/>
      <c r="CZ458" s="22"/>
      <c r="DA458" s="22"/>
      <c r="DB458" s="22"/>
      <c r="DC458" s="22"/>
      <c r="DD458" s="22"/>
      <c r="DE458" s="22"/>
      <c r="DF458" s="22"/>
      <c r="DG458" s="22"/>
      <c r="DH458" s="22"/>
      <c r="DI458" s="22"/>
      <c r="DJ458" s="22"/>
      <c r="DK458" s="22"/>
      <c r="DL458" s="22"/>
      <c r="DM458" s="22"/>
      <c r="DN458" s="22"/>
      <c r="DO458" s="22"/>
      <c r="DP458" s="22"/>
      <c r="DQ458" s="22"/>
      <c r="DR458" s="22"/>
      <c r="DS458" s="22"/>
      <c r="DT458" s="22"/>
      <c r="DU458" s="22"/>
      <c r="DV458" s="22"/>
      <c r="DW458" s="22"/>
      <c r="DX458" s="22"/>
      <c r="DY458" s="22"/>
      <c r="DZ458" s="22"/>
      <c r="EA458" s="22"/>
      <c r="EB458" s="22"/>
      <c r="EC458" s="26"/>
      <c r="ED458" s="26" t="str">
        <f>S458</f>
        <v>33,137.5</v>
      </c>
      <c r="EE458" s="26"/>
      <c r="EF458" s="27"/>
      <c r="EG458" s="3"/>
    </row>
    <row r="459" spans="2:137" s="19" customFormat="1" ht="11.25" customHeight="1" x14ac:dyDescent="0.2">
      <c r="B459" s="25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6"/>
      <c r="CP459" s="26"/>
      <c r="CQ459" s="26"/>
      <c r="CR459" s="27"/>
      <c r="CS459" s="22"/>
      <c r="CT459" s="22"/>
      <c r="CU459" s="22"/>
      <c r="CV459" s="22"/>
      <c r="CW459" s="22"/>
      <c r="CX459" s="22"/>
      <c r="CY459" s="22"/>
      <c r="CZ459" s="22"/>
      <c r="DA459" s="22"/>
      <c r="DB459" s="22"/>
      <c r="DC459" s="22"/>
      <c r="DD459" s="22"/>
      <c r="DE459" s="22"/>
      <c r="DF459" s="22"/>
      <c r="DG459" s="22"/>
      <c r="DH459" s="22"/>
      <c r="DI459" s="22"/>
      <c r="DJ459" s="22"/>
      <c r="DK459" s="22"/>
      <c r="DL459" s="22"/>
      <c r="DM459" s="22"/>
      <c r="DN459" s="22"/>
      <c r="DO459" s="22"/>
      <c r="DP459" s="22"/>
      <c r="DQ459" s="22"/>
      <c r="DR459" s="22"/>
      <c r="DS459" s="22"/>
      <c r="DT459" s="22"/>
      <c r="DU459" s="22"/>
      <c r="DV459" s="22"/>
      <c r="DW459" s="22"/>
      <c r="DX459" s="22"/>
      <c r="DY459" s="22"/>
      <c r="DZ459" s="22"/>
      <c r="EA459" s="22"/>
      <c r="EB459" s="22"/>
      <c r="EC459" s="26"/>
      <c r="ED459" s="26"/>
      <c r="EE459" s="26"/>
      <c r="EF459" s="27"/>
      <c r="EG459" s="3"/>
    </row>
    <row r="460" spans="2:137" s="19" customFormat="1" ht="11.25" customHeight="1" x14ac:dyDescent="0.2">
      <c r="B460" s="25"/>
      <c r="C460" s="21"/>
      <c r="D460" s="21" t="s">
        <v>22</v>
      </c>
      <c r="E460" s="21"/>
      <c r="F460" s="21"/>
      <c r="G460" s="21" t="s">
        <v>52</v>
      </c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6"/>
      <c r="CP460" s="26"/>
      <c r="CQ460" s="26"/>
      <c r="CR460" s="27"/>
      <c r="CS460" s="22"/>
      <c r="CT460" s="22"/>
      <c r="CU460" s="22"/>
      <c r="CV460" s="22"/>
      <c r="CW460" s="22"/>
      <c r="CX460" s="22"/>
      <c r="CY460" s="22"/>
      <c r="CZ460" s="22"/>
      <c r="DA460" s="22"/>
      <c r="DB460" s="22"/>
      <c r="DC460" s="22"/>
      <c r="DD460" s="22"/>
      <c r="DE460" s="22"/>
      <c r="DF460" s="22"/>
      <c r="DG460" s="22"/>
      <c r="DH460" s="22"/>
      <c r="DI460" s="22"/>
      <c r="DJ460" s="22"/>
      <c r="DK460" s="22"/>
      <c r="DL460" s="22"/>
      <c r="DM460" s="22"/>
      <c r="DN460" s="22"/>
      <c r="DO460" s="22"/>
      <c r="DP460" s="22"/>
      <c r="DQ460" s="22"/>
      <c r="DR460" s="22"/>
      <c r="DS460" s="22"/>
      <c r="DT460" s="22"/>
      <c r="DU460" s="22"/>
      <c r="DV460" s="22"/>
      <c r="DW460" s="22"/>
      <c r="DX460" s="22"/>
      <c r="DY460" s="22"/>
      <c r="DZ460" s="22"/>
      <c r="EA460" s="22"/>
      <c r="EB460" s="22"/>
      <c r="EC460" s="26"/>
      <c r="ED460" s="26"/>
      <c r="EE460" s="26"/>
      <c r="EF460" s="27"/>
      <c r="EG460" s="3"/>
    </row>
    <row r="461" spans="2:137" s="19" customFormat="1" ht="11.25" customHeight="1" x14ac:dyDescent="0.2">
      <c r="B461" s="25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6"/>
      <c r="CP461" s="26"/>
      <c r="CQ461" s="26"/>
      <c r="CR461" s="27"/>
      <c r="CS461" s="22"/>
      <c r="CT461" s="22"/>
      <c r="CU461" s="22"/>
      <c r="CV461" s="22"/>
      <c r="CW461" s="22"/>
      <c r="CX461" s="22"/>
      <c r="CY461" s="22"/>
      <c r="CZ461" s="22"/>
      <c r="DA461" s="22"/>
      <c r="DB461" s="22"/>
      <c r="DC461" s="22"/>
      <c r="DD461" s="22"/>
      <c r="DE461" s="22"/>
      <c r="DF461" s="22"/>
      <c r="DG461" s="22"/>
      <c r="DH461" s="22"/>
      <c r="DI461" s="22"/>
      <c r="DJ461" s="22"/>
      <c r="DK461" s="22"/>
      <c r="DL461" s="22"/>
      <c r="DM461" s="22"/>
      <c r="DN461" s="22"/>
      <c r="DO461" s="22"/>
      <c r="DP461" s="22"/>
      <c r="DQ461" s="22"/>
      <c r="DR461" s="22"/>
      <c r="DS461" s="22"/>
      <c r="DT461" s="22"/>
      <c r="DU461" s="22"/>
      <c r="DV461" s="22"/>
      <c r="DW461" s="22"/>
      <c r="DX461" s="22"/>
      <c r="DY461" s="22"/>
      <c r="DZ461" s="22"/>
      <c r="EA461" s="22"/>
      <c r="EB461" s="22"/>
      <c r="EC461" s="26"/>
      <c r="ED461" s="26"/>
      <c r="EE461" s="26"/>
      <c r="EF461" s="27"/>
      <c r="EG461" s="3"/>
    </row>
    <row r="462" spans="2:137" s="19" customFormat="1" ht="11.25" customHeight="1" x14ac:dyDescent="0.2">
      <c r="B462" s="25"/>
      <c r="C462" s="21"/>
      <c r="D462" s="21"/>
      <c r="E462" s="21" t="s">
        <v>36</v>
      </c>
      <c r="F462" s="21"/>
      <c r="G462" s="21" t="s">
        <v>37</v>
      </c>
      <c r="H462" s="21"/>
      <c r="I462" s="21" t="s">
        <v>38</v>
      </c>
      <c r="J462" s="21"/>
      <c r="K462" s="21"/>
      <c r="L462" s="21" t="s">
        <v>51</v>
      </c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6"/>
      <c r="CP462" s="26"/>
      <c r="CQ462" s="26"/>
      <c r="CR462" s="27"/>
      <c r="CS462" s="22"/>
      <c r="CT462" s="22"/>
      <c r="CU462" s="22"/>
      <c r="CV462" s="22"/>
      <c r="CW462" s="22"/>
      <c r="CX462" s="22"/>
      <c r="CY462" s="22"/>
      <c r="CZ462" s="22"/>
      <c r="DA462" s="22"/>
      <c r="DB462" s="22"/>
      <c r="DC462" s="22"/>
      <c r="DD462" s="22"/>
      <c r="DE462" s="22"/>
      <c r="DF462" s="22"/>
      <c r="DG462" s="22"/>
      <c r="DH462" s="22"/>
      <c r="DI462" s="22"/>
      <c r="DJ462" s="22"/>
      <c r="DK462" s="22"/>
      <c r="DL462" s="22"/>
      <c r="DM462" s="22"/>
      <c r="DN462" s="22"/>
      <c r="DO462" s="22"/>
      <c r="DP462" s="22"/>
      <c r="DQ462" s="22"/>
      <c r="DR462" s="22"/>
      <c r="DS462" s="22"/>
      <c r="DT462" s="22"/>
      <c r="DU462" s="22"/>
      <c r="DV462" s="22"/>
      <c r="DW462" s="22"/>
      <c r="DX462" s="22"/>
      <c r="DY462" s="22"/>
      <c r="DZ462" s="22"/>
      <c r="EA462" s="22"/>
      <c r="EB462" s="22"/>
      <c r="EC462" s="26"/>
      <c r="ED462" s="26"/>
      <c r="EE462" s="26"/>
      <c r="EF462" s="27"/>
      <c r="EG462" s="3"/>
    </row>
    <row r="463" spans="2:137" s="19" customFormat="1" ht="11.25" customHeight="1" x14ac:dyDescent="0.2">
      <c r="B463" s="25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6"/>
      <c r="CP463" s="26"/>
      <c r="CQ463" s="26"/>
      <c r="CR463" s="27"/>
      <c r="CS463" s="22"/>
      <c r="CT463" s="22"/>
      <c r="CU463" s="22"/>
      <c r="CV463" s="22"/>
      <c r="CW463" s="22"/>
      <c r="CX463" s="22"/>
      <c r="CY463" s="22"/>
      <c r="CZ463" s="22"/>
      <c r="DA463" s="22"/>
      <c r="DB463" s="22"/>
      <c r="DC463" s="22"/>
      <c r="DD463" s="22"/>
      <c r="DE463" s="22"/>
      <c r="DF463" s="22"/>
      <c r="DG463" s="22"/>
      <c r="DH463" s="22"/>
      <c r="DI463" s="22"/>
      <c r="DJ463" s="22"/>
      <c r="DK463" s="22"/>
      <c r="DL463" s="22"/>
      <c r="DM463" s="22"/>
      <c r="DN463" s="22"/>
      <c r="DO463" s="22"/>
      <c r="DP463" s="22"/>
      <c r="DQ463" s="22"/>
      <c r="DR463" s="22"/>
      <c r="DS463" s="22"/>
      <c r="DT463" s="22"/>
      <c r="DU463" s="22"/>
      <c r="DV463" s="22"/>
      <c r="DW463" s="22"/>
      <c r="DX463" s="22"/>
      <c r="DY463" s="22"/>
      <c r="DZ463" s="22"/>
      <c r="EA463" s="22"/>
      <c r="EB463" s="22"/>
      <c r="EC463" s="26"/>
      <c r="ED463" s="26"/>
      <c r="EE463" s="26"/>
      <c r="EF463" s="27"/>
      <c r="EG463" s="3"/>
    </row>
    <row r="464" spans="2:137" s="19" customFormat="1" ht="11.25" customHeight="1" x14ac:dyDescent="0.2">
      <c r="B464" s="25"/>
      <c r="C464" s="21"/>
      <c r="D464" s="21"/>
      <c r="E464" s="21"/>
      <c r="F464" s="21"/>
      <c r="G464" s="21" t="s">
        <v>47</v>
      </c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 t="s">
        <v>9</v>
      </c>
      <c r="S464" s="21"/>
      <c r="T464" s="21" t="str">
        <f>TEXT(노임단가!L6,"#,##0")</f>
        <v>189,303</v>
      </c>
      <c r="U464" s="21"/>
      <c r="V464" s="21"/>
      <c r="W464" s="21"/>
      <c r="X464" s="21"/>
      <c r="Y464" s="21"/>
      <c r="Z464" s="21"/>
      <c r="AA464" s="21"/>
      <c r="AB464" s="21"/>
      <c r="AC464" s="21"/>
      <c r="AD464" s="21" t="s">
        <v>15</v>
      </c>
      <c r="AE464" s="21"/>
      <c r="AF464" s="21"/>
      <c r="AG464" s="21" t="str">
        <f>TEXT(0.73,"#,##0.#######")</f>
        <v>0.73</v>
      </c>
      <c r="AH464" s="21"/>
      <c r="AI464" s="21"/>
      <c r="AJ464" s="21"/>
      <c r="AK464" s="21" t="s">
        <v>38</v>
      </c>
      <c r="AL464" s="21"/>
      <c r="AM464" s="21"/>
      <c r="AN464" s="21" t="s">
        <v>12</v>
      </c>
      <c r="AO464" s="21"/>
      <c r="AP464" s="21" t="str">
        <f>TEXT(10,"#,##0.#######")</f>
        <v>10.</v>
      </c>
      <c r="AQ464" s="21"/>
      <c r="AR464" s="21" t="s">
        <v>43</v>
      </c>
      <c r="AS464" s="21"/>
      <c r="AT464" s="21"/>
      <c r="AU464" s="21" t="s">
        <v>11</v>
      </c>
      <c r="AV464" s="21"/>
      <c r="AW464" s="21" t="str">
        <f>TEXT(TRUNC(T464*AG464/AP464,1),"#,##0.#######")</f>
        <v>13,819.1</v>
      </c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6"/>
      <c r="CP464" s="26"/>
      <c r="CQ464" s="26"/>
      <c r="CR464" s="27"/>
      <c r="CS464" s="22"/>
      <c r="CT464" s="22"/>
      <c r="CU464" s="22"/>
      <c r="CV464" s="22"/>
      <c r="CW464" s="22"/>
      <c r="CX464" s="22"/>
      <c r="CY464" s="22"/>
      <c r="CZ464" s="22"/>
      <c r="DA464" s="22"/>
      <c r="DB464" s="22"/>
      <c r="DC464" s="22"/>
      <c r="DD464" s="22"/>
      <c r="DE464" s="22"/>
      <c r="DF464" s="22"/>
      <c r="DG464" s="22"/>
      <c r="DH464" s="22"/>
      <c r="DI464" s="22"/>
      <c r="DJ464" s="22"/>
      <c r="DK464" s="22"/>
      <c r="DL464" s="22"/>
      <c r="DM464" s="22"/>
      <c r="DN464" s="22"/>
      <c r="DO464" s="22"/>
      <c r="DP464" s="22"/>
      <c r="DQ464" s="22"/>
      <c r="DR464" s="22"/>
      <c r="DS464" s="22"/>
      <c r="DT464" s="22"/>
      <c r="DU464" s="22"/>
      <c r="DV464" s="22"/>
      <c r="DW464" s="22"/>
      <c r="DX464" s="22"/>
      <c r="DY464" s="22"/>
      <c r="DZ464" s="22"/>
      <c r="EA464" s="22"/>
      <c r="EB464" s="22"/>
      <c r="EC464" s="26"/>
      <c r="ED464" s="26"/>
      <c r="EE464" s="26"/>
      <c r="EF464" s="27"/>
      <c r="EG464" s="3"/>
    </row>
    <row r="465" spans="2:137" s="19" customFormat="1" ht="11.25" customHeight="1" x14ac:dyDescent="0.2">
      <c r="B465" s="25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6"/>
      <c r="CP465" s="26"/>
      <c r="CQ465" s="26"/>
      <c r="CR465" s="27"/>
      <c r="CS465" s="22"/>
      <c r="CT465" s="22"/>
      <c r="CU465" s="22"/>
      <c r="CV465" s="22"/>
      <c r="CW465" s="22"/>
      <c r="CX465" s="22"/>
      <c r="CY465" s="22"/>
      <c r="CZ465" s="22"/>
      <c r="DA465" s="22"/>
      <c r="DB465" s="22"/>
      <c r="DC465" s="22"/>
      <c r="DD465" s="22"/>
      <c r="DE465" s="22"/>
      <c r="DF465" s="22"/>
      <c r="DG465" s="22"/>
      <c r="DH465" s="22"/>
      <c r="DI465" s="22"/>
      <c r="DJ465" s="22"/>
      <c r="DK465" s="22"/>
      <c r="DL465" s="22"/>
      <c r="DM465" s="22"/>
      <c r="DN465" s="22"/>
      <c r="DO465" s="22"/>
      <c r="DP465" s="22"/>
      <c r="DQ465" s="22"/>
      <c r="DR465" s="22"/>
      <c r="DS465" s="22"/>
      <c r="DT465" s="22"/>
      <c r="DU465" s="22"/>
      <c r="DV465" s="22"/>
      <c r="DW465" s="22"/>
      <c r="DX465" s="22"/>
      <c r="DY465" s="22"/>
      <c r="DZ465" s="22"/>
      <c r="EA465" s="22"/>
      <c r="EB465" s="22"/>
      <c r="EC465" s="26"/>
      <c r="ED465" s="26"/>
      <c r="EE465" s="26"/>
      <c r="EF465" s="27"/>
      <c r="EG465" s="3"/>
    </row>
    <row r="466" spans="2:137" s="19" customFormat="1" ht="11.25" customHeight="1" x14ac:dyDescent="0.2">
      <c r="B466" s="25"/>
      <c r="C466" s="21"/>
      <c r="D466" s="21"/>
      <c r="E466" s="21"/>
      <c r="F466" s="21"/>
      <c r="G466" s="21" t="s">
        <v>39</v>
      </c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 t="s">
        <v>9</v>
      </c>
      <c r="S466" s="21"/>
      <c r="T466" s="21"/>
      <c r="U466" s="21" t="str">
        <f>TEXT(노임단가!L5,"#,##0")</f>
        <v>109,819</v>
      </c>
      <c r="V466" s="21"/>
      <c r="W466" s="21"/>
      <c r="X466" s="21"/>
      <c r="Y466" s="21"/>
      <c r="Z466" s="21"/>
      <c r="AA466" s="21"/>
      <c r="AB466" s="21"/>
      <c r="AC466" s="21"/>
      <c r="AD466" s="21"/>
      <c r="AE466" s="21" t="s">
        <v>15</v>
      </c>
      <c r="AF466" s="21"/>
      <c r="AG466" s="21"/>
      <c r="AH466" s="21" t="str">
        <f>TEXT(0.38,"#,##0.#######")</f>
        <v>0.38</v>
      </c>
      <c r="AI466" s="21"/>
      <c r="AJ466" s="21"/>
      <c r="AK466" s="21"/>
      <c r="AL466" s="21" t="s">
        <v>38</v>
      </c>
      <c r="AM466" s="21"/>
      <c r="AN466" s="21"/>
      <c r="AO466" s="21" t="s">
        <v>12</v>
      </c>
      <c r="AP466" s="21"/>
      <c r="AQ466" s="21" t="str">
        <f>TEXT(10,"#,##0.#######")</f>
        <v>10.</v>
      </c>
      <c r="AR466" s="21"/>
      <c r="AS466" s="21" t="s">
        <v>43</v>
      </c>
      <c r="AT466" s="21"/>
      <c r="AU466" s="21"/>
      <c r="AV466" s="21" t="s">
        <v>11</v>
      </c>
      <c r="AW466" s="21"/>
      <c r="AX466" s="21" t="str">
        <f>TEXT(TRUNC(U466*AH466/AQ466,1),"#,##0.#######")</f>
        <v>4,173.1</v>
      </c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6"/>
      <c r="CP466" s="26"/>
      <c r="CQ466" s="26"/>
      <c r="CR466" s="27"/>
      <c r="CS466" s="22"/>
      <c r="CT466" s="22"/>
      <c r="CU466" s="22"/>
      <c r="CV466" s="22"/>
      <c r="CW466" s="22"/>
      <c r="CX466" s="22"/>
      <c r="CY466" s="22"/>
      <c r="CZ466" s="22"/>
      <c r="DA466" s="22"/>
      <c r="DB466" s="22"/>
      <c r="DC466" s="22"/>
      <c r="DD466" s="22"/>
      <c r="DE466" s="22"/>
      <c r="DF466" s="22"/>
      <c r="DG466" s="22"/>
      <c r="DH466" s="22"/>
      <c r="DI466" s="22"/>
      <c r="DJ466" s="22"/>
      <c r="DK466" s="22"/>
      <c r="DL466" s="22"/>
      <c r="DM466" s="22"/>
      <c r="DN466" s="22"/>
      <c r="DO466" s="22"/>
      <c r="DP466" s="22"/>
      <c r="DQ466" s="22"/>
      <c r="DR466" s="22"/>
      <c r="DS466" s="22"/>
      <c r="DT466" s="22"/>
      <c r="DU466" s="22"/>
      <c r="DV466" s="22"/>
      <c r="DW466" s="22"/>
      <c r="DX466" s="22"/>
      <c r="DY466" s="22"/>
      <c r="DZ466" s="22"/>
      <c r="EA466" s="22"/>
      <c r="EB466" s="22"/>
      <c r="EC466" s="26"/>
      <c r="ED466" s="26"/>
      <c r="EE466" s="26"/>
      <c r="EF466" s="27"/>
      <c r="EG466" s="3"/>
    </row>
    <row r="467" spans="2:137" s="19" customFormat="1" ht="11.25" customHeight="1" x14ac:dyDescent="0.2">
      <c r="B467" s="25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6"/>
      <c r="CP467" s="26"/>
      <c r="CQ467" s="26"/>
      <c r="CR467" s="27"/>
      <c r="CS467" s="22"/>
      <c r="CT467" s="22"/>
      <c r="CU467" s="22"/>
      <c r="CV467" s="22"/>
      <c r="CW467" s="22"/>
      <c r="CX467" s="22"/>
      <c r="CY467" s="22"/>
      <c r="CZ467" s="22"/>
      <c r="DA467" s="22"/>
      <c r="DB467" s="22"/>
      <c r="DC467" s="22"/>
      <c r="DD467" s="22"/>
      <c r="DE467" s="22"/>
      <c r="DF467" s="22"/>
      <c r="DG467" s="22"/>
      <c r="DH467" s="22"/>
      <c r="DI467" s="22"/>
      <c r="DJ467" s="22"/>
      <c r="DK467" s="22"/>
      <c r="DL467" s="22"/>
      <c r="DM467" s="22"/>
      <c r="DN467" s="22"/>
      <c r="DO467" s="22"/>
      <c r="DP467" s="22"/>
      <c r="DQ467" s="22"/>
      <c r="DR467" s="22"/>
      <c r="DS467" s="22"/>
      <c r="DT467" s="22"/>
      <c r="DU467" s="22"/>
      <c r="DV467" s="22"/>
      <c r="DW467" s="22"/>
      <c r="DX467" s="22"/>
      <c r="DY467" s="22"/>
      <c r="DZ467" s="22"/>
      <c r="EA467" s="22"/>
      <c r="EB467" s="22"/>
      <c r="EC467" s="26"/>
      <c r="ED467" s="26"/>
      <c r="EE467" s="26"/>
      <c r="EF467" s="27"/>
      <c r="EG467" s="3"/>
    </row>
    <row r="468" spans="2:137" s="19" customFormat="1" ht="11.25" customHeight="1" x14ac:dyDescent="0.2">
      <c r="B468" s="25"/>
      <c r="C468" s="21"/>
      <c r="D468" s="21"/>
      <c r="E468" s="21"/>
      <c r="F468" s="21"/>
      <c r="G468" s="21" t="s">
        <v>40</v>
      </c>
      <c r="H468" s="21"/>
      <c r="I468" s="21"/>
      <c r="J468" s="21"/>
      <c r="K468" s="21"/>
      <c r="L468" s="21"/>
      <c r="M468" s="21"/>
      <c r="N468" s="21"/>
      <c r="O468" s="21"/>
      <c r="P468" s="21" t="s">
        <v>9</v>
      </c>
      <c r="Q468" s="21"/>
      <c r="R468" s="21" t="str">
        <f>TEXT(TRUNC(AW464+AX466,1),"#,##0.#######")</f>
        <v>17,992.2</v>
      </c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6"/>
      <c r="CP468" s="26"/>
      <c r="CQ468" s="26" t="str">
        <f>R468</f>
        <v>17,992.2</v>
      </c>
      <c r="CR468" s="27"/>
      <c r="CS468" s="22"/>
      <c r="CT468" s="22"/>
      <c r="CU468" s="22"/>
      <c r="CV468" s="22"/>
      <c r="CW468" s="22"/>
      <c r="CX468" s="22"/>
      <c r="CY468" s="22"/>
      <c r="CZ468" s="22"/>
      <c r="DA468" s="22"/>
      <c r="DB468" s="22"/>
      <c r="DC468" s="22"/>
      <c r="DD468" s="22"/>
      <c r="DE468" s="22"/>
      <c r="DF468" s="22"/>
      <c r="DG468" s="22"/>
      <c r="DH468" s="22"/>
      <c r="DI468" s="22"/>
      <c r="DJ468" s="22"/>
      <c r="DK468" s="22"/>
      <c r="DL468" s="22"/>
      <c r="DM468" s="22"/>
      <c r="DN468" s="22"/>
      <c r="DO468" s="22"/>
      <c r="DP468" s="22"/>
      <c r="DQ468" s="22"/>
      <c r="DR468" s="22"/>
      <c r="DS468" s="22"/>
      <c r="DT468" s="22"/>
      <c r="DU468" s="22"/>
      <c r="DV468" s="22"/>
      <c r="DW468" s="22"/>
      <c r="DX468" s="22"/>
      <c r="DY468" s="22"/>
      <c r="DZ468" s="22"/>
      <c r="EA468" s="22"/>
      <c r="EB468" s="22"/>
      <c r="EC468" s="26"/>
      <c r="ED468" s="26"/>
      <c r="EE468" s="26" t="str">
        <f>R468</f>
        <v>17,992.2</v>
      </c>
      <c r="EF468" s="27"/>
      <c r="EG468" s="3"/>
    </row>
    <row r="469" spans="2:137" s="19" customFormat="1" ht="11.25" customHeight="1" x14ac:dyDescent="0.2">
      <c r="B469" s="25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6"/>
      <c r="CP469" s="26"/>
      <c r="CQ469" s="26"/>
      <c r="CR469" s="27"/>
      <c r="CS469" s="22"/>
      <c r="CT469" s="22"/>
      <c r="CU469" s="22"/>
      <c r="CV469" s="22"/>
      <c r="CW469" s="22"/>
      <c r="CX469" s="22"/>
      <c r="CY469" s="22"/>
      <c r="CZ469" s="22"/>
      <c r="DA469" s="22"/>
      <c r="DB469" s="22"/>
      <c r="DC469" s="22"/>
      <c r="DD469" s="22"/>
      <c r="DE469" s="22"/>
      <c r="DF469" s="22"/>
      <c r="DG469" s="22"/>
      <c r="DH469" s="22"/>
      <c r="DI469" s="22"/>
      <c r="DJ469" s="22"/>
      <c r="DK469" s="22"/>
      <c r="DL469" s="22"/>
      <c r="DM469" s="22"/>
      <c r="DN469" s="22"/>
      <c r="DO469" s="22"/>
      <c r="DP469" s="22"/>
      <c r="DQ469" s="22"/>
      <c r="DR469" s="22"/>
      <c r="DS469" s="22"/>
      <c r="DT469" s="22"/>
      <c r="DU469" s="22"/>
      <c r="DV469" s="22"/>
      <c r="DW469" s="22"/>
      <c r="DX469" s="22"/>
      <c r="DY469" s="22"/>
      <c r="DZ469" s="22"/>
      <c r="EA469" s="22"/>
      <c r="EB469" s="22"/>
      <c r="EC469" s="26"/>
      <c r="ED469" s="26"/>
      <c r="EE469" s="26"/>
      <c r="EF469" s="27"/>
      <c r="EG469" s="3"/>
    </row>
    <row r="470" spans="2:137" s="19" customFormat="1" ht="11.25" customHeight="1" x14ac:dyDescent="0.2">
      <c r="B470" s="25"/>
      <c r="C470" s="21"/>
      <c r="D470" s="21"/>
      <c r="E470" s="21"/>
      <c r="F470" s="21"/>
      <c r="G470" s="21" t="s">
        <v>48</v>
      </c>
      <c r="H470" s="21"/>
      <c r="I470" s="21"/>
      <c r="J470" s="21"/>
      <c r="K470" s="21"/>
      <c r="L470" s="21"/>
      <c r="M470" s="21"/>
      <c r="N470" s="21"/>
      <c r="O470" s="21"/>
      <c r="P470" s="21" t="s">
        <v>24</v>
      </c>
      <c r="Q470" s="21"/>
      <c r="R470" s="21"/>
      <c r="S470" s="21" t="s">
        <v>49</v>
      </c>
      <c r="T470" s="21"/>
      <c r="U470" s="21"/>
      <c r="V470" s="21"/>
      <c r="W470" s="21"/>
      <c r="X470" s="21"/>
      <c r="Y470" s="21" t="s">
        <v>13</v>
      </c>
      <c r="Z470" s="21" t="s">
        <v>100</v>
      </c>
      <c r="AA470" s="21"/>
      <c r="AB470" s="21"/>
      <c r="AC470" s="21"/>
      <c r="AD470" s="21"/>
      <c r="AE470" s="21"/>
      <c r="AF470" s="21"/>
      <c r="AG470" s="21"/>
      <c r="AH470" s="21" t="s">
        <v>14</v>
      </c>
      <c r="AI470" s="21"/>
      <c r="AJ470" s="21" t="s">
        <v>13</v>
      </c>
      <c r="AK470" s="21" t="s">
        <v>44</v>
      </c>
      <c r="AL470" s="21"/>
      <c r="AM470" s="21"/>
      <c r="AN470" s="21"/>
      <c r="AO470" s="21"/>
      <c r="AP470" s="21"/>
      <c r="AQ470" s="21"/>
      <c r="AR470" s="21"/>
      <c r="AS470" s="21"/>
      <c r="AT470" s="21" t="s">
        <v>101</v>
      </c>
      <c r="AU470" s="21"/>
      <c r="AV470" s="21"/>
      <c r="AW470" s="21" t="s">
        <v>32</v>
      </c>
      <c r="AX470" s="21" t="s">
        <v>14</v>
      </c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6"/>
      <c r="CP470" s="26"/>
      <c r="CQ470" s="26"/>
      <c r="CR470" s="27"/>
      <c r="CS470" s="22"/>
      <c r="CT470" s="22"/>
      <c r="CU470" s="22"/>
      <c r="CV470" s="22"/>
      <c r="CW470" s="22"/>
      <c r="CX470" s="22"/>
      <c r="CY470" s="22"/>
      <c r="CZ470" s="22"/>
      <c r="DA470" s="22"/>
      <c r="DB470" s="22"/>
      <c r="DC470" s="22"/>
      <c r="DD470" s="22"/>
      <c r="DE470" s="22"/>
      <c r="DF470" s="22"/>
      <c r="DG470" s="22"/>
      <c r="DH470" s="22"/>
      <c r="DI470" s="22"/>
      <c r="DJ470" s="22"/>
      <c r="DK470" s="22"/>
      <c r="DL470" s="22"/>
      <c r="DM470" s="22"/>
      <c r="DN470" s="22"/>
      <c r="DO470" s="22"/>
      <c r="DP470" s="22"/>
      <c r="DQ470" s="22"/>
      <c r="DR470" s="22"/>
      <c r="DS470" s="22"/>
      <c r="DT470" s="22"/>
      <c r="DU470" s="22"/>
      <c r="DV470" s="22"/>
      <c r="DW470" s="22"/>
      <c r="DX470" s="22"/>
      <c r="DY470" s="22"/>
      <c r="DZ470" s="22"/>
      <c r="EA470" s="22"/>
      <c r="EB470" s="22"/>
      <c r="EC470" s="26"/>
      <c r="ED470" s="26"/>
      <c r="EE470" s="26"/>
      <c r="EF470" s="27"/>
      <c r="EG470" s="3"/>
    </row>
    <row r="471" spans="2:137" s="19" customFormat="1" ht="11.25" customHeight="1" x14ac:dyDescent="0.2">
      <c r="B471" s="25"/>
      <c r="C471" s="21"/>
      <c r="D471" s="21"/>
      <c r="E471" s="21"/>
      <c r="F471" s="21"/>
      <c r="G471" s="21"/>
      <c r="H471" s="21" t="str">
        <f>R468</f>
        <v>17,992.2</v>
      </c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 t="s">
        <v>15</v>
      </c>
      <c r="T471" s="21"/>
      <c r="U471" s="21"/>
      <c r="V471" s="21" t="str">
        <f>TEXT(1.5,"#,##0.#######")</f>
        <v>1.5</v>
      </c>
      <c r="W471" s="21"/>
      <c r="X471" s="21"/>
      <c r="Y471" s="21" t="s">
        <v>32</v>
      </c>
      <c r="Z471" s="21"/>
      <c r="AA471" s="21" t="s">
        <v>11</v>
      </c>
      <c r="AB471" s="21"/>
      <c r="AC471" s="21" t="str">
        <f>TEXT(TRUNC(R468*(V471*(1/100)),1),"#,##0.#")</f>
        <v>269.8</v>
      </c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6">
        <f>CQ471+CP471+CR471</f>
        <v>269.8</v>
      </c>
      <c r="CP471" s="26" t="str">
        <f>AC471</f>
        <v>269.8</v>
      </c>
      <c r="CQ471" s="26"/>
      <c r="CR471" s="27"/>
      <c r="CS471" s="22"/>
      <c r="CT471" s="22"/>
      <c r="CU471" s="22"/>
      <c r="CV471" s="22"/>
      <c r="CW471" s="22"/>
      <c r="CX471" s="22"/>
      <c r="CY471" s="22"/>
      <c r="CZ471" s="22"/>
      <c r="DA471" s="22"/>
      <c r="DB471" s="22"/>
      <c r="DC471" s="22"/>
      <c r="DD471" s="22"/>
      <c r="DE471" s="22"/>
      <c r="DF471" s="22"/>
      <c r="DG471" s="22"/>
      <c r="DH471" s="22"/>
      <c r="DI471" s="22"/>
      <c r="DJ471" s="22"/>
      <c r="DK471" s="22"/>
      <c r="DL471" s="22"/>
      <c r="DM471" s="22"/>
      <c r="DN471" s="22"/>
      <c r="DO471" s="22"/>
      <c r="DP471" s="22"/>
      <c r="DQ471" s="22"/>
      <c r="DR471" s="22"/>
      <c r="DS471" s="22"/>
      <c r="DT471" s="22"/>
      <c r="DU471" s="22"/>
      <c r="DV471" s="22"/>
      <c r="DW471" s="22"/>
      <c r="DX471" s="22"/>
      <c r="DY471" s="22"/>
      <c r="DZ471" s="22"/>
      <c r="EA471" s="22"/>
      <c r="EB471" s="22"/>
      <c r="EC471" s="26">
        <f>EE471+ED471+EF471</f>
        <v>269.8</v>
      </c>
      <c r="ED471" s="26" t="str">
        <f>AC471</f>
        <v>269.8</v>
      </c>
      <c r="EE471" s="26"/>
      <c r="EF471" s="27"/>
      <c r="EG471" s="3"/>
    </row>
    <row r="472" spans="2:137" s="19" customFormat="1" ht="11.25" customHeight="1" x14ac:dyDescent="0.2">
      <c r="B472" s="25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6"/>
      <c r="CP472" s="26"/>
      <c r="CQ472" s="26"/>
      <c r="CR472" s="27"/>
      <c r="CS472" s="22"/>
      <c r="CT472" s="22"/>
      <c r="CU472" s="22"/>
      <c r="CV472" s="22"/>
      <c r="CW472" s="22"/>
      <c r="CX472" s="22"/>
      <c r="CY472" s="22"/>
      <c r="CZ472" s="22"/>
      <c r="DA472" s="22"/>
      <c r="DB472" s="22"/>
      <c r="DC472" s="22"/>
      <c r="DD472" s="22"/>
      <c r="DE472" s="22"/>
      <c r="DF472" s="22"/>
      <c r="DG472" s="22"/>
      <c r="DH472" s="22"/>
      <c r="DI472" s="22"/>
      <c r="DJ472" s="22"/>
      <c r="DK472" s="22"/>
      <c r="DL472" s="22"/>
      <c r="DM472" s="22"/>
      <c r="DN472" s="22"/>
      <c r="DO472" s="22"/>
      <c r="DP472" s="22"/>
      <c r="DQ472" s="22"/>
      <c r="DR472" s="22"/>
      <c r="DS472" s="22"/>
      <c r="DT472" s="22"/>
      <c r="DU472" s="22"/>
      <c r="DV472" s="22"/>
      <c r="DW472" s="22"/>
      <c r="DX472" s="22"/>
      <c r="DY472" s="22"/>
      <c r="DZ472" s="22"/>
      <c r="EA472" s="22"/>
      <c r="EB472" s="22"/>
      <c r="EC472" s="26"/>
      <c r="ED472" s="26"/>
      <c r="EE472" s="26"/>
      <c r="EF472" s="27"/>
      <c r="EG472" s="3"/>
    </row>
    <row r="473" spans="2:137" s="19" customFormat="1" ht="11.25" customHeight="1" x14ac:dyDescent="0.2">
      <c r="B473" s="25"/>
      <c r="C473" s="21"/>
      <c r="D473" s="21"/>
      <c r="E473" s="21" t="s">
        <v>41</v>
      </c>
      <c r="F473" s="21"/>
      <c r="G473" s="21" t="s">
        <v>37</v>
      </c>
      <c r="H473" s="21"/>
      <c r="I473" s="21" t="s">
        <v>7</v>
      </c>
      <c r="J473" s="21"/>
      <c r="K473" s="21"/>
      <c r="L473" s="21" t="s">
        <v>8</v>
      </c>
      <c r="M473" s="21"/>
      <c r="N473" s="21"/>
      <c r="O473" s="21" t="s">
        <v>9</v>
      </c>
      <c r="P473" s="21"/>
      <c r="Q473" s="21" t="s">
        <v>10</v>
      </c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 t="s">
        <v>54</v>
      </c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6"/>
      <c r="CP473" s="26"/>
      <c r="CQ473" s="26"/>
      <c r="CR473" s="27"/>
      <c r="CS473" s="22"/>
      <c r="CT473" s="22"/>
      <c r="CU473" s="22"/>
      <c r="CV473" s="22"/>
      <c r="CW473" s="22"/>
      <c r="CX473" s="22"/>
      <c r="CY473" s="22"/>
      <c r="CZ473" s="22"/>
      <c r="DA473" s="22"/>
      <c r="DB473" s="22"/>
      <c r="DC473" s="22"/>
      <c r="DD473" s="22"/>
      <c r="DE473" s="22"/>
      <c r="DF473" s="22"/>
      <c r="DG473" s="22"/>
      <c r="DH473" s="22"/>
      <c r="DI473" s="22"/>
      <c r="DJ473" s="22"/>
      <c r="DK473" s="22"/>
      <c r="DL473" s="22"/>
      <c r="DM473" s="22"/>
      <c r="DN473" s="22"/>
      <c r="DO473" s="22"/>
      <c r="DP473" s="22"/>
      <c r="DQ473" s="22"/>
      <c r="DR473" s="22"/>
      <c r="DS473" s="22"/>
      <c r="DT473" s="22"/>
      <c r="DU473" s="22"/>
      <c r="DV473" s="22"/>
      <c r="DW473" s="22"/>
      <c r="DX473" s="22"/>
      <c r="DY473" s="22"/>
      <c r="DZ473" s="22"/>
      <c r="EA473" s="22"/>
      <c r="EB473" s="22"/>
      <c r="EC473" s="26"/>
      <c r="ED473" s="26"/>
      <c r="EE473" s="26"/>
      <c r="EF473" s="27"/>
      <c r="EG473" s="3"/>
    </row>
    <row r="474" spans="2:137" s="19" customFormat="1" ht="11.25" customHeight="1" x14ac:dyDescent="0.2">
      <c r="B474" s="25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6"/>
      <c r="CP474" s="26"/>
      <c r="CQ474" s="26"/>
      <c r="CR474" s="27"/>
      <c r="CS474" s="22"/>
      <c r="CT474" s="22"/>
      <c r="CU474" s="22"/>
      <c r="CV474" s="22"/>
      <c r="CW474" s="22"/>
      <c r="CX474" s="22"/>
      <c r="CY474" s="22"/>
      <c r="CZ474" s="22"/>
      <c r="DA474" s="22"/>
      <c r="DB474" s="22"/>
      <c r="DC474" s="22"/>
      <c r="DD474" s="22"/>
      <c r="DE474" s="22"/>
      <c r="DF474" s="22"/>
      <c r="DG474" s="22"/>
      <c r="DH474" s="22"/>
      <c r="DI474" s="22"/>
      <c r="DJ474" s="22"/>
      <c r="DK474" s="22"/>
      <c r="DL474" s="22"/>
      <c r="DM474" s="22"/>
      <c r="DN474" s="22"/>
      <c r="DO474" s="22"/>
      <c r="DP474" s="22"/>
      <c r="DQ474" s="22"/>
      <c r="DR474" s="22"/>
      <c r="DS474" s="22"/>
      <c r="DT474" s="22"/>
      <c r="DU474" s="22"/>
      <c r="DV474" s="22"/>
      <c r="DW474" s="22"/>
      <c r="DX474" s="22"/>
      <c r="DY474" s="22"/>
      <c r="DZ474" s="22"/>
      <c r="EA474" s="22"/>
      <c r="EB474" s="22"/>
      <c r="EC474" s="26"/>
      <c r="ED474" s="26"/>
      <c r="EE474" s="26"/>
      <c r="EF474" s="27"/>
      <c r="EG474" s="3"/>
    </row>
    <row r="475" spans="2:137" s="19" customFormat="1" ht="11.25" customHeight="1" x14ac:dyDescent="0.2">
      <c r="B475" s="25"/>
      <c r="C475" s="21"/>
      <c r="D475" s="21"/>
      <c r="E475" s="21"/>
      <c r="F475" s="21"/>
      <c r="G475" s="21" t="s">
        <v>16</v>
      </c>
      <c r="H475" s="21"/>
      <c r="I475" s="21" t="s">
        <v>11</v>
      </c>
      <c r="J475" s="21"/>
      <c r="K475" s="21" t="str">
        <f>TEXT(1.92,"#,##0.#######")</f>
        <v>1.92</v>
      </c>
      <c r="L475" s="21"/>
      <c r="M475" s="21"/>
      <c r="N475" s="21"/>
      <c r="O475" s="21" t="s">
        <v>18</v>
      </c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6"/>
      <c r="CP475" s="26"/>
      <c r="CQ475" s="26"/>
      <c r="CR475" s="27"/>
      <c r="CS475" s="22"/>
      <c r="CT475" s="22"/>
      <c r="CU475" s="22"/>
      <c r="CV475" s="22"/>
      <c r="CW475" s="22"/>
      <c r="CX475" s="22"/>
      <c r="CY475" s="22"/>
      <c r="CZ475" s="22"/>
      <c r="DA475" s="22"/>
      <c r="DB475" s="22"/>
      <c r="DC475" s="22"/>
      <c r="DD475" s="22"/>
      <c r="DE475" s="22"/>
      <c r="DF475" s="22"/>
      <c r="DG475" s="22"/>
      <c r="DH475" s="22"/>
      <c r="DI475" s="22"/>
      <c r="DJ475" s="22"/>
      <c r="DK475" s="22"/>
      <c r="DL475" s="22"/>
      <c r="DM475" s="22"/>
      <c r="DN475" s="22"/>
      <c r="DO475" s="22"/>
      <c r="DP475" s="22"/>
      <c r="DQ475" s="22"/>
      <c r="DR475" s="22"/>
      <c r="DS475" s="22"/>
      <c r="DT475" s="22"/>
      <c r="DU475" s="22"/>
      <c r="DV475" s="22"/>
      <c r="DW475" s="22"/>
      <c r="DX475" s="22"/>
      <c r="DY475" s="22"/>
      <c r="DZ475" s="22"/>
      <c r="EA475" s="22"/>
      <c r="EB475" s="22"/>
      <c r="EC475" s="26"/>
      <c r="ED475" s="26"/>
      <c r="EE475" s="26"/>
      <c r="EF475" s="27"/>
      <c r="EG475" s="3"/>
    </row>
    <row r="476" spans="2:137" s="19" customFormat="1" ht="11.25" customHeight="1" x14ac:dyDescent="0.2">
      <c r="B476" s="25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6"/>
      <c r="CP476" s="26"/>
      <c r="CQ476" s="26"/>
      <c r="CR476" s="27"/>
      <c r="CS476" s="22"/>
      <c r="CT476" s="22"/>
      <c r="CU476" s="22"/>
      <c r="CV476" s="22"/>
      <c r="CW476" s="22"/>
      <c r="CX476" s="22"/>
      <c r="CY476" s="22"/>
      <c r="CZ476" s="22"/>
      <c r="DA476" s="22"/>
      <c r="DB476" s="22"/>
      <c r="DC476" s="22"/>
      <c r="DD476" s="22"/>
      <c r="DE476" s="22"/>
      <c r="DF476" s="22"/>
      <c r="DG476" s="22"/>
      <c r="DH476" s="22"/>
      <c r="DI476" s="22"/>
      <c r="DJ476" s="22"/>
      <c r="DK476" s="22"/>
      <c r="DL476" s="22"/>
      <c r="DM476" s="22"/>
      <c r="DN476" s="22"/>
      <c r="DO476" s="22"/>
      <c r="DP476" s="22"/>
      <c r="DQ476" s="22"/>
      <c r="DR476" s="22"/>
      <c r="DS476" s="22"/>
      <c r="DT476" s="22"/>
      <c r="DU476" s="22"/>
      <c r="DV476" s="22"/>
      <c r="DW476" s="22"/>
      <c r="DX476" s="22"/>
      <c r="DY476" s="22"/>
      <c r="DZ476" s="22"/>
      <c r="EA476" s="22"/>
      <c r="EB476" s="22"/>
      <c r="EC476" s="26"/>
      <c r="ED476" s="26"/>
      <c r="EE476" s="26"/>
      <c r="EF476" s="27"/>
      <c r="EG476" s="3"/>
    </row>
    <row r="477" spans="2:137" s="19" customFormat="1" ht="11.25" customHeight="1" x14ac:dyDescent="0.2">
      <c r="B477" s="25"/>
      <c r="C477" s="21"/>
      <c r="D477" s="21"/>
      <c r="E477" s="21"/>
      <c r="F477" s="21"/>
      <c r="G477" s="21" t="s">
        <v>3</v>
      </c>
      <c r="H477" s="21"/>
      <c r="I477" s="21"/>
      <c r="J477" s="21"/>
      <c r="K477" s="21"/>
      <c r="L477" s="21"/>
      <c r="M477" s="21"/>
      <c r="N477" s="21" t="s">
        <v>9</v>
      </c>
      <c r="O477" s="21"/>
      <c r="P477" s="21" t="str">
        <f>TEXT(기계경비총괄표!H4,"#,##0")</f>
        <v>33,754</v>
      </c>
      <c r="Q477" s="21"/>
      <c r="R477" s="21"/>
      <c r="S477" s="21"/>
      <c r="T477" s="21"/>
      <c r="U477" s="21"/>
      <c r="V477" s="21"/>
      <c r="W477" s="21"/>
      <c r="X477" s="21"/>
      <c r="Y477" s="21" t="s">
        <v>15</v>
      </c>
      <c r="Z477" s="21"/>
      <c r="AA477" s="21"/>
      <c r="AB477" s="21" t="str">
        <f>TEXT(K475,"#,##0.#######")</f>
        <v>1.92</v>
      </c>
      <c r="AC477" s="21"/>
      <c r="AD477" s="21"/>
      <c r="AE477" s="21"/>
      <c r="AF477" s="21"/>
      <c r="AG477" s="21"/>
      <c r="AH477" s="21"/>
      <c r="AI477" s="21" t="s">
        <v>12</v>
      </c>
      <c r="AJ477" s="21"/>
      <c r="AK477" s="21" t="str">
        <f>TEXT(10,"#,##0.#######")</f>
        <v>10.</v>
      </c>
      <c r="AL477" s="21"/>
      <c r="AM477" s="21" t="s">
        <v>43</v>
      </c>
      <c r="AN477" s="21"/>
      <c r="AO477" s="21"/>
      <c r="AP477" s="21" t="s">
        <v>11</v>
      </c>
      <c r="AQ477" s="21"/>
      <c r="AR477" s="21" t="str">
        <f>TEXT(TRUNC(P477*K475/AK477,1),"#,##0.#")</f>
        <v>6,480.7</v>
      </c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6"/>
      <c r="CP477" s="26"/>
      <c r="CQ477" s="26"/>
      <c r="CR477" s="27"/>
      <c r="CS477" s="22"/>
      <c r="CT477" s="22"/>
      <c r="CU477" s="22"/>
      <c r="CV477" s="22"/>
      <c r="CW477" s="22"/>
      <c r="CX477" s="22"/>
      <c r="CY477" s="22"/>
      <c r="CZ477" s="22"/>
      <c r="DA477" s="22"/>
      <c r="DB477" s="22"/>
      <c r="DC477" s="22"/>
      <c r="DD477" s="22"/>
      <c r="DE477" s="22"/>
      <c r="DF477" s="22"/>
      <c r="DG477" s="22"/>
      <c r="DH477" s="22"/>
      <c r="DI477" s="22"/>
      <c r="DJ477" s="22"/>
      <c r="DK477" s="22"/>
      <c r="DL477" s="22"/>
      <c r="DM477" s="22"/>
      <c r="DN477" s="22"/>
      <c r="DO477" s="22"/>
      <c r="DP477" s="22"/>
      <c r="DQ477" s="22"/>
      <c r="DR477" s="22"/>
      <c r="DS477" s="22"/>
      <c r="DT477" s="22"/>
      <c r="DU477" s="22"/>
      <c r="DV477" s="22"/>
      <c r="DW477" s="22"/>
      <c r="DX477" s="22"/>
      <c r="DY477" s="22"/>
      <c r="DZ477" s="22"/>
      <c r="EA477" s="22"/>
      <c r="EB477" s="22"/>
      <c r="EC477" s="26"/>
      <c r="ED477" s="26"/>
      <c r="EE477" s="26"/>
      <c r="EF477" s="27"/>
      <c r="EG477" s="3"/>
    </row>
    <row r="478" spans="2:137" s="19" customFormat="1" ht="11.25" customHeight="1" x14ac:dyDescent="0.2">
      <c r="B478" s="25"/>
      <c r="C478" s="21"/>
      <c r="D478" s="21"/>
      <c r="E478" s="21"/>
      <c r="F478" s="21"/>
      <c r="G478" s="21" t="s">
        <v>4</v>
      </c>
      <c r="H478" s="21"/>
      <c r="I478" s="21"/>
      <c r="J478" s="21"/>
      <c r="K478" s="21"/>
      <c r="L478" s="21"/>
      <c r="M478" s="21"/>
      <c r="N478" s="21" t="s">
        <v>9</v>
      </c>
      <c r="O478" s="21"/>
      <c r="P478" s="21"/>
      <c r="Q478" s="21" t="str">
        <f>TEXT(기계경비총괄표!G4,"#,##0")</f>
        <v>7,774</v>
      </c>
      <c r="R478" s="21"/>
      <c r="S478" s="21"/>
      <c r="T478" s="21"/>
      <c r="U478" s="21"/>
      <c r="V478" s="21"/>
      <c r="W478" s="21"/>
      <c r="X478" s="21"/>
      <c r="Y478" s="21" t="s">
        <v>15</v>
      </c>
      <c r="Z478" s="21"/>
      <c r="AA478" s="21"/>
      <c r="AB478" s="21" t="str">
        <f>TEXT(K475,"#,##0.#######")</f>
        <v>1.92</v>
      </c>
      <c r="AC478" s="21"/>
      <c r="AD478" s="21"/>
      <c r="AE478" s="21"/>
      <c r="AF478" s="21"/>
      <c r="AG478" s="21"/>
      <c r="AH478" s="21"/>
      <c r="AI478" s="21" t="s">
        <v>12</v>
      </c>
      <c r="AJ478" s="21"/>
      <c r="AK478" s="21" t="str">
        <f>TEXT(10,"#,##0.#######")</f>
        <v>10.</v>
      </c>
      <c r="AL478" s="21"/>
      <c r="AM478" s="21" t="s">
        <v>43</v>
      </c>
      <c r="AN478" s="21"/>
      <c r="AO478" s="21"/>
      <c r="AP478" s="21" t="s">
        <v>11</v>
      </c>
      <c r="AQ478" s="21"/>
      <c r="AR478" s="21" t="str">
        <f>TEXT(TRUNC(Q478*K475/AK478,1),"#,##0.#")</f>
        <v>1,492.6</v>
      </c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6"/>
      <c r="CP478" s="26"/>
      <c r="CQ478" s="26"/>
      <c r="CR478" s="27"/>
      <c r="CS478" s="22"/>
      <c r="CT478" s="22"/>
      <c r="CU478" s="22"/>
      <c r="CV478" s="22"/>
      <c r="CW478" s="22"/>
      <c r="CX478" s="22"/>
      <c r="CY478" s="22"/>
      <c r="CZ478" s="22"/>
      <c r="DA478" s="22"/>
      <c r="DB478" s="22"/>
      <c r="DC478" s="22"/>
      <c r="DD478" s="22"/>
      <c r="DE478" s="22"/>
      <c r="DF478" s="22"/>
      <c r="DG478" s="22"/>
      <c r="DH478" s="22"/>
      <c r="DI478" s="22"/>
      <c r="DJ478" s="22"/>
      <c r="DK478" s="22"/>
      <c r="DL478" s="22"/>
      <c r="DM478" s="22"/>
      <c r="DN478" s="22"/>
      <c r="DO478" s="22"/>
      <c r="DP478" s="22"/>
      <c r="DQ478" s="22"/>
      <c r="DR478" s="22"/>
      <c r="DS478" s="22"/>
      <c r="DT478" s="22"/>
      <c r="DU478" s="22"/>
      <c r="DV478" s="22"/>
      <c r="DW478" s="22"/>
      <c r="DX478" s="22"/>
      <c r="DY478" s="22"/>
      <c r="DZ478" s="22"/>
      <c r="EA478" s="22"/>
      <c r="EB478" s="22"/>
      <c r="EC478" s="26"/>
      <c r="ED478" s="26"/>
      <c r="EE478" s="26"/>
      <c r="EF478" s="27"/>
      <c r="EG478" s="3"/>
    </row>
    <row r="479" spans="2:137" s="19" customFormat="1" ht="11.25" customHeight="1" x14ac:dyDescent="0.2">
      <c r="B479" s="25"/>
      <c r="C479" s="21"/>
      <c r="D479" s="21"/>
      <c r="E479" s="21"/>
      <c r="F479" s="21"/>
      <c r="G479" s="21" t="s">
        <v>19</v>
      </c>
      <c r="H479" s="21"/>
      <c r="I479" s="21"/>
      <c r="J479" s="21"/>
      <c r="K479" s="21" t="s">
        <v>20</v>
      </c>
      <c r="L479" s="21"/>
      <c r="M479" s="21"/>
      <c r="N479" s="21" t="s">
        <v>9</v>
      </c>
      <c r="O479" s="21"/>
      <c r="P479" s="21" t="str">
        <f>TEXT(기계경비총괄표!I4,"#,##0")</f>
        <v>11,948</v>
      </c>
      <c r="Q479" s="21"/>
      <c r="R479" s="21"/>
      <c r="S479" s="21"/>
      <c r="T479" s="21"/>
      <c r="U479" s="21"/>
      <c r="V479" s="21"/>
      <c r="W479" s="21"/>
      <c r="X479" s="21"/>
      <c r="Y479" s="21" t="s">
        <v>15</v>
      </c>
      <c r="Z479" s="21"/>
      <c r="AA479" s="21"/>
      <c r="AB479" s="21" t="str">
        <f>TEXT(K475,"#,##0.#######")</f>
        <v>1.92</v>
      </c>
      <c r="AC479" s="21"/>
      <c r="AD479" s="21"/>
      <c r="AE479" s="21"/>
      <c r="AF479" s="21"/>
      <c r="AG479" s="21"/>
      <c r="AH479" s="21"/>
      <c r="AI479" s="21" t="s">
        <v>12</v>
      </c>
      <c r="AJ479" s="21"/>
      <c r="AK479" s="21" t="str">
        <f>TEXT(10,"#,##0.#######")</f>
        <v>10.</v>
      </c>
      <c r="AL479" s="21"/>
      <c r="AM479" s="21" t="s">
        <v>43</v>
      </c>
      <c r="AN479" s="21"/>
      <c r="AO479" s="21"/>
      <c r="AP479" s="21" t="s">
        <v>11</v>
      </c>
      <c r="AQ479" s="21"/>
      <c r="AR479" s="21" t="str">
        <f>TEXT(TRUNC(P479*K475/AK479,1),"#,##0.#")</f>
        <v>2,294.</v>
      </c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6"/>
      <c r="CP479" s="26"/>
      <c r="CQ479" s="26"/>
      <c r="CR479" s="27"/>
      <c r="CS479" s="22"/>
      <c r="CT479" s="22"/>
      <c r="CU479" s="22"/>
      <c r="CV479" s="22"/>
      <c r="CW479" s="22"/>
      <c r="CX479" s="22"/>
      <c r="CY479" s="22"/>
      <c r="CZ479" s="22"/>
      <c r="DA479" s="22"/>
      <c r="DB479" s="22"/>
      <c r="DC479" s="22"/>
      <c r="DD479" s="22"/>
      <c r="DE479" s="22"/>
      <c r="DF479" s="22"/>
      <c r="DG479" s="22"/>
      <c r="DH479" s="22"/>
      <c r="DI479" s="22"/>
      <c r="DJ479" s="22"/>
      <c r="DK479" s="22"/>
      <c r="DL479" s="22"/>
      <c r="DM479" s="22"/>
      <c r="DN479" s="22"/>
      <c r="DO479" s="22"/>
      <c r="DP479" s="22"/>
      <c r="DQ479" s="22"/>
      <c r="DR479" s="22"/>
      <c r="DS479" s="22"/>
      <c r="DT479" s="22"/>
      <c r="DU479" s="22"/>
      <c r="DV479" s="22"/>
      <c r="DW479" s="22"/>
      <c r="DX479" s="22"/>
      <c r="DY479" s="22"/>
      <c r="DZ479" s="22"/>
      <c r="EA479" s="22"/>
      <c r="EB479" s="22"/>
      <c r="EC479" s="26"/>
      <c r="ED479" s="26"/>
      <c r="EE479" s="26"/>
      <c r="EF479" s="27"/>
      <c r="EG479" s="3"/>
    </row>
    <row r="480" spans="2:137" s="19" customFormat="1" ht="11.25" customHeight="1" x14ac:dyDescent="0.2">
      <c r="B480" s="25"/>
      <c r="C480" s="21"/>
      <c r="D480" s="21"/>
      <c r="E480" s="21"/>
      <c r="F480" s="21"/>
      <c r="G480" s="21" t="s">
        <v>21</v>
      </c>
      <c r="H480" s="21"/>
      <c r="I480" s="21"/>
      <c r="J480" s="21"/>
      <c r="K480" s="21" t="s">
        <v>8</v>
      </c>
      <c r="L480" s="21"/>
      <c r="M480" s="21"/>
      <c r="N480" s="21" t="s">
        <v>9</v>
      </c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 t="str">
        <f>TEXT(AR477+AR478+AR479,"#,##0.#######")</f>
        <v>10,267.3</v>
      </c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6">
        <f>CQ480+CP480+CR480</f>
        <v>10267.299999999999</v>
      </c>
      <c r="CP480" s="26" t="str">
        <f>TEXT(AR478,"#,###.0")</f>
        <v>1,492.6</v>
      </c>
      <c r="CQ480" s="26" t="str">
        <f>TEXT(AR477,"#,###.0")</f>
        <v>6,480.7</v>
      </c>
      <c r="CR480" s="27" t="str">
        <f>TEXT(AR479,"#,###.0")</f>
        <v>2,294.0</v>
      </c>
      <c r="CS480" s="22"/>
      <c r="CT480" s="22"/>
      <c r="CU480" s="22"/>
      <c r="CV480" s="22"/>
      <c r="CW480" s="22"/>
      <c r="CX480" s="22"/>
      <c r="CY480" s="22"/>
      <c r="CZ480" s="22"/>
      <c r="DA480" s="22"/>
      <c r="DB480" s="22"/>
      <c r="DC480" s="22"/>
      <c r="DD480" s="22"/>
      <c r="DE480" s="22"/>
      <c r="DF480" s="22"/>
      <c r="DG480" s="22"/>
      <c r="DH480" s="22"/>
      <c r="DI480" s="22"/>
      <c r="DJ480" s="22"/>
      <c r="DK480" s="22"/>
      <c r="DL480" s="22"/>
      <c r="DM480" s="22"/>
      <c r="DN480" s="22"/>
      <c r="DO480" s="22"/>
      <c r="DP480" s="22"/>
      <c r="DQ480" s="22"/>
      <c r="DR480" s="22"/>
      <c r="DS480" s="22"/>
      <c r="DT480" s="22"/>
      <c r="DU480" s="22"/>
      <c r="DV480" s="22"/>
      <c r="DW480" s="22"/>
      <c r="DX480" s="22"/>
      <c r="DY480" s="22"/>
      <c r="DZ480" s="22"/>
      <c r="EA480" s="22"/>
      <c r="EB480" s="22"/>
      <c r="EC480" s="26">
        <f>EE480+ED480+EF480</f>
        <v>10267.299999999999</v>
      </c>
      <c r="ED480" s="26" t="str">
        <f>TEXT(AR478,"#,###.0")</f>
        <v>1,492.6</v>
      </c>
      <c r="EE480" s="26" t="str">
        <f>TEXT(AR477,"#,###.0")</f>
        <v>6,480.7</v>
      </c>
      <c r="EF480" s="27" t="str">
        <f>TEXT(AR479,"#,###.0")</f>
        <v>2,294.0</v>
      </c>
      <c r="EG480" s="3"/>
    </row>
    <row r="481" spans="2:137" s="19" customFormat="1" ht="11.25" customHeight="1" x14ac:dyDescent="0.2">
      <c r="B481" s="25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6"/>
      <c r="CP481" s="26"/>
      <c r="CQ481" s="26"/>
      <c r="CR481" s="27"/>
      <c r="CS481" s="22"/>
      <c r="CT481" s="22"/>
      <c r="CU481" s="22"/>
      <c r="CV481" s="22"/>
      <c r="CW481" s="22"/>
      <c r="CX481" s="22"/>
      <c r="CY481" s="22"/>
      <c r="CZ481" s="22"/>
      <c r="DA481" s="22"/>
      <c r="DB481" s="22"/>
      <c r="DC481" s="22"/>
      <c r="DD481" s="22"/>
      <c r="DE481" s="22"/>
      <c r="DF481" s="22"/>
      <c r="DG481" s="22"/>
      <c r="DH481" s="22"/>
      <c r="DI481" s="22"/>
      <c r="DJ481" s="22"/>
      <c r="DK481" s="22"/>
      <c r="DL481" s="22"/>
      <c r="DM481" s="22"/>
      <c r="DN481" s="22"/>
      <c r="DO481" s="22"/>
      <c r="DP481" s="22"/>
      <c r="DQ481" s="22"/>
      <c r="DR481" s="22"/>
      <c r="DS481" s="22"/>
      <c r="DT481" s="22"/>
      <c r="DU481" s="22"/>
      <c r="DV481" s="22"/>
      <c r="DW481" s="22"/>
      <c r="DX481" s="22"/>
      <c r="DY481" s="22"/>
      <c r="DZ481" s="22"/>
      <c r="EA481" s="22"/>
      <c r="EB481" s="22"/>
      <c r="EC481" s="26"/>
      <c r="ED481" s="26"/>
      <c r="EE481" s="26"/>
      <c r="EF481" s="27"/>
      <c r="EG481" s="3"/>
    </row>
    <row r="482" spans="2:137" s="19" customFormat="1" ht="11.25" customHeight="1" x14ac:dyDescent="0.2">
      <c r="B482" s="25"/>
      <c r="C482" s="21"/>
      <c r="D482" s="21"/>
      <c r="E482" s="21" t="s">
        <v>35</v>
      </c>
      <c r="F482" s="21"/>
      <c r="G482" s="21" t="s">
        <v>37</v>
      </c>
      <c r="H482" s="21"/>
      <c r="I482" s="21" t="s">
        <v>21</v>
      </c>
      <c r="J482" s="21"/>
      <c r="K482" s="21"/>
      <c r="L482" s="21"/>
      <c r="M482" s="21" t="s">
        <v>8</v>
      </c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6"/>
      <c r="CP482" s="26"/>
      <c r="CQ482" s="26"/>
      <c r="CR482" s="27"/>
      <c r="CS482" s="22"/>
      <c r="CT482" s="22"/>
      <c r="CU482" s="22"/>
      <c r="CV482" s="22"/>
      <c r="CW482" s="22"/>
      <c r="CX482" s="22"/>
      <c r="CY482" s="22"/>
      <c r="CZ482" s="22"/>
      <c r="DA482" s="22"/>
      <c r="DB482" s="22"/>
      <c r="DC482" s="22"/>
      <c r="DD482" s="22"/>
      <c r="DE482" s="22"/>
      <c r="DF482" s="22"/>
      <c r="DG482" s="22"/>
      <c r="DH482" s="22"/>
      <c r="DI482" s="22"/>
      <c r="DJ482" s="22"/>
      <c r="DK482" s="22"/>
      <c r="DL482" s="22"/>
      <c r="DM482" s="22"/>
      <c r="DN482" s="22"/>
      <c r="DO482" s="22"/>
      <c r="DP482" s="22"/>
      <c r="DQ482" s="22"/>
      <c r="DR482" s="22"/>
      <c r="DS482" s="22"/>
      <c r="DT482" s="22"/>
      <c r="DU482" s="22"/>
      <c r="DV482" s="22"/>
      <c r="DW482" s="22"/>
      <c r="DX482" s="22"/>
      <c r="DY482" s="22"/>
      <c r="DZ482" s="22"/>
      <c r="EA482" s="22"/>
      <c r="EB482" s="22"/>
      <c r="EC482" s="26"/>
      <c r="ED482" s="26"/>
      <c r="EE482" s="26"/>
      <c r="EF482" s="27"/>
      <c r="EG482" s="3"/>
    </row>
    <row r="483" spans="2:137" s="19" customFormat="1" ht="11.25" customHeight="1" x14ac:dyDescent="0.2">
      <c r="B483" s="25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6"/>
      <c r="CP483" s="26"/>
      <c r="CQ483" s="26"/>
      <c r="CR483" s="27"/>
      <c r="CS483" s="22"/>
      <c r="CT483" s="22"/>
      <c r="CU483" s="22"/>
      <c r="CV483" s="22"/>
      <c r="CW483" s="22"/>
      <c r="CX483" s="22"/>
      <c r="CY483" s="22"/>
      <c r="CZ483" s="22"/>
      <c r="DA483" s="22"/>
      <c r="DB483" s="22"/>
      <c r="DC483" s="22"/>
      <c r="DD483" s="22"/>
      <c r="DE483" s="22"/>
      <c r="DF483" s="22"/>
      <c r="DG483" s="22"/>
      <c r="DH483" s="22"/>
      <c r="DI483" s="22"/>
      <c r="DJ483" s="22"/>
      <c r="DK483" s="22"/>
      <c r="DL483" s="22"/>
      <c r="DM483" s="22"/>
      <c r="DN483" s="22"/>
      <c r="DO483" s="22"/>
      <c r="DP483" s="22"/>
      <c r="DQ483" s="22"/>
      <c r="DR483" s="22"/>
      <c r="DS483" s="22"/>
      <c r="DT483" s="22"/>
      <c r="DU483" s="22"/>
      <c r="DV483" s="22"/>
      <c r="DW483" s="22"/>
      <c r="DX483" s="22"/>
      <c r="DY483" s="22"/>
      <c r="DZ483" s="22"/>
      <c r="EA483" s="22"/>
      <c r="EB483" s="22"/>
      <c r="EC483" s="26"/>
      <c r="ED483" s="26"/>
      <c r="EE483" s="26"/>
      <c r="EF483" s="27"/>
      <c r="EG483" s="3"/>
    </row>
    <row r="484" spans="2:137" s="19" customFormat="1" ht="11.25" customHeight="1" x14ac:dyDescent="0.2">
      <c r="B484" s="25"/>
      <c r="C484" s="21"/>
      <c r="D484" s="21"/>
      <c r="E484" s="21"/>
      <c r="F484" s="21"/>
      <c r="G484" s="21"/>
      <c r="H484" s="21" t="s">
        <v>3</v>
      </c>
      <c r="I484" s="21"/>
      <c r="J484" s="21"/>
      <c r="K484" s="21"/>
      <c r="L484" s="21"/>
      <c r="M484" s="21"/>
      <c r="N484" s="21"/>
      <c r="O484" s="21" t="s">
        <v>9</v>
      </c>
      <c r="P484" s="21"/>
      <c r="Q484" s="21" t="str">
        <f>TEXT(EE468,"#,###.##")</f>
        <v>17,992.2</v>
      </c>
      <c r="R484" s="21"/>
      <c r="S484" s="21"/>
      <c r="T484" s="21"/>
      <c r="U484" s="21"/>
      <c r="V484" s="21"/>
      <c r="W484" s="21"/>
      <c r="X484" s="21"/>
      <c r="Y484" s="21"/>
      <c r="Z484" s="21" t="s">
        <v>26</v>
      </c>
      <c r="AA484" s="21"/>
      <c r="AB484" s="21" t="str">
        <f>TEXT(EE480,"#,###.##")</f>
        <v>6,480.7</v>
      </c>
      <c r="AC484" s="21"/>
      <c r="AD484" s="21"/>
      <c r="AE484" s="21"/>
      <c r="AF484" s="21"/>
      <c r="AG484" s="21"/>
      <c r="AH484" s="21"/>
      <c r="AI484" s="21"/>
      <c r="AJ484" s="21" t="s">
        <v>11</v>
      </c>
      <c r="AK484" s="21"/>
      <c r="AL484" s="21"/>
      <c r="AM484" s="21" t="str">
        <f>TEXT(TRUNC(EE468+EE480,1),"#,##0.#")</f>
        <v>24,472.9</v>
      </c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6"/>
      <c r="CP484" s="26"/>
      <c r="CQ484" s="26"/>
      <c r="CR484" s="27"/>
      <c r="CS484" s="22"/>
      <c r="CT484" s="22"/>
      <c r="CU484" s="22"/>
      <c r="CV484" s="22"/>
      <c r="CW484" s="22"/>
      <c r="CX484" s="22"/>
      <c r="CY484" s="22"/>
      <c r="CZ484" s="22"/>
      <c r="DA484" s="22"/>
      <c r="DB484" s="22"/>
      <c r="DC484" s="22"/>
      <c r="DD484" s="22"/>
      <c r="DE484" s="22"/>
      <c r="DF484" s="22"/>
      <c r="DG484" s="22"/>
      <c r="DH484" s="22"/>
      <c r="DI484" s="22"/>
      <c r="DJ484" s="22"/>
      <c r="DK484" s="22"/>
      <c r="DL484" s="22"/>
      <c r="DM484" s="22"/>
      <c r="DN484" s="22"/>
      <c r="DO484" s="22"/>
      <c r="DP484" s="22"/>
      <c r="DQ484" s="22"/>
      <c r="DR484" s="22"/>
      <c r="DS484" s="22"/>
      <c r="DT484" s="22"/>
      <c r="DU484" s="22"/>
      <c r="DV484" s="22"/>
      <c r="DW484" s="22"/>
      <c r="DX484" s="22"/>
      <c r="DY484" s="22"/>
      <c r="DZ484" s="22"/>
      <c r="EA484" s="22"/>
      <c r="EB484" s="22"/>
      <c r="EC484" s="26"/>
      <c r="ED484" s="26"/>
      <c r="EE484" s="26"/>
      <c r="EF484" s="27"/>
      <c r="EG484" s="3"/>
    </row>
    <row r="485" spans="2:137" s="19" customFormat="1" ht="11.25" customHeight="1" x14ac:dyDescent="0.2">
      <c r="B485" s="25"/>
      <c r="C485" s="21"/>
      <c r="D485" s="21"/>
      <c r="E485" s="21"/>
      <c r="F485" s="21"/>
      <c r="G485" s="21"/>
      <c r="H485" s="21" t="s">
        <v>4</v>
      </c>
      <c r="I485" s="21"/>
      <c r="J485" s="21"/>
      <c r="K485" s="21"/>
      <c r="L485" s="21"/>
      <c r="M485" s="21"/>
      <c r="N485" s="21"/>
      <c r="O485" s="21" t="s">
        <v>9</v>
      </c>
      <c r="P485" s="21"/>
      <c r="Q485" s="21" t="str">
        <f>TEXT(ED471,"#,###.##")</f>
        <v>269.8</v>
      </c>
      <c r="R485" s="21"/>
      <c r="S485" s="21"/>
      <c r="T485" s="21"/>
      <c r="U485" s="21"/>
      <c r="V485" s="21"/>
      <c r="W485" s="21" t="s">
        <v>26</v>
      </c>
      <c r="X485" s="21"/>
      <c r="Y485" s="21" t="str">
        <f>TEXT(ED480,"#,###.##")</f>
        <v>1,492.6</v>
      </c>
      <c r="Z485" s="21"/>
      <c r="AA485" s="21"/>
      <c r="AB485" s="21"/>
      <c r="AC485" s="21"/>
      <c r="AD485" s="21"/>
      <c r="AE485" s="21"/>
      <c r="AF485" s="21"/>
      <c r="AG485" s="21" t="s">
        <v>11</v>
      </c>
      <c r="AH485" s="21"/>
      <c r="AI485" s="21"/>
      <c r="AJ485" s="21" t="str">
        <f>TEXT(TRUNC(ED471+ED480,1),"#,##0.#")</f>
        <v>1,762.4</v>
      </c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6"/>
      <c r="CP485" s="26"/>
      <c r="CQ485" s="26"/>
      <c r="CR485" s="27"/>
      <c r="CS485" s="22"/>
      <c r="CT485" s="22"/>
      <c r="CU485" s="22"/>
      <c r="CV485" s="22"/>
      <c r="CW485" s="22"/>
      <c r="CX485" s="22"/>
      <c r="CY485" s="22"/>
      <c r="CZ485" s="22"/>
      <c r="DA485" s="22"/>
      <c r="DB485" s="22"/>
      <c r="DC485" s="22"/>
      <c r="DD485" s="22"/>
      <c r="DE485" s="22"/>
      <c r="DF485" s="22"/>
      <c r="DG485" s="22"/>
      <c r="DH485" s="22"/>
      <c r="DI485" s="22"/>
      <c r="DJ485" s="22"/>
      <c r="DK485" s="22"/>
      <c r="DL485" s="22"/>
      <c r="DM485" s="22"/>
      <c r="DN485" s="22"/>
      <c r="DO485" s="22"/>
      <c r="DP485" s="22"/>
      <c r="DQ485" s="22"/>
      <c r="DR485" s="22"/>
      <c r="DS485" s="22"/>
      <c r="DT485" s="22"/>
      <c r="DU485" s="22"/>
      <c r="DV485" s="22"/>
      <c r="DW485" s="22"/>
      <c r="DX485" s="22"/>
      <c r="DY485" s="22"/>
      <c r="DZ485" s="22"/>
      <c r="EA485" s="22"/>
      <c r="EB485" s="22"/>
      <c r="EC485" s="26"/>
      <c r="ED485" s="26"/>
      <c r="EE485" s="26"/>
      <c r="EF485" s="27"/>
      <c r="EG485" s="3"/>
    </row>
    <row r="486" spans="2:137" s="19" customFormat="1" ht="11.25" customHeight="1" x14ac:dyDescent="0.2">
      <c r="B486" s="25"/>
      <c r="C486" s="21"/>
      <c r="D486" s="21"/>
      <c r="E486" s="21"/>
      <c r="F486" s="21"/>
      <c r="G486" s="21"/>
      <c r="H486" s="21" t="s">
        <v>19</v>
      </c>
      <c r="I486" s="21"/>
      <c r="J486" s="21"/>
      <c r="K486" s="21"/>
      <c r="L486" s="21" t="s">
        <v>20</v>
      </c>
      <c r="M486" s="21"/>
      <c r="N486" s="21"/>
      <c r="O486" s="21" t="s">
        <v>9</v>
      </c>
      <c r="P486" s="21"/>
      <c r="Q486" s="21" t="str">
        <f>EF480</f>
        <v>2,294.0</v>
      </c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6"/>
      <c r="CP486" s="26"/>
      <c r="CQ486" s="26"/>
      <c r="CR486" s="27"/>
      <c r="CS486" s="22"/>
      <c r="CT486" s="22"/>
      <c r="CU486" s="22"/>
      <c r="CV486" s="22"/>
      <c r="CW486" s="22"/>
      <c r="CX486" s="22"/>
      <c r="CY486" s="22"/>
      <c r="CZ486" s="22"/>
      <c r="DA486" s="22"/>
      <c r="DB486" s="22"/>
      <c r="DC486" s="22"/>
      <c r="DD486" s="22"/>
      <c r="DE486" s="22"/>
      <c r="DF486" s="22"/>
      <c r="DG486" s="22"/>
      <c r="DH486" s="22"/>
      <c r="DI486" s="22"/>
      <c r="DJ486" s="22"/>
      <c r="DK486" s="22"/>
      <c r="DL486" s="22"/>
      <c r="DM486" s="22"/>
      <c r="DN486" s="22"/>
      <c r="DO486" s="22"/>
      <c r="DP486" s="22"/>
      <c r="DQ486" s="22"/>
      <c r="DR486" s="22"/>
      <c r="DS486" s="22"/>
      <c r="DT486" s="22"/>
      <c r="DU486" s="22"/>
      <c r="DV486" s="22"/>
      <c r="DW486" s="22"/>
      <c r="DX486" s="22"/>
      <c r="DY486" s="22"/>
      <c r="DZ486" s="22"/>
      <c r="EA486" s="22"/>
      <c r="EB486" s="22"/>
      <c r="EC486" s="26"/>
      <c r="ED486" s="26"/>
      <c r="EE486" s="26"/>
      <c r="EF486" s="27"/>
      <c r="EG486" s="3"/>
    </row>
    <row r="487" spans="2:137" s="19" customFormat="1" ht="11.25" customHeight="1" x14ac:dyDescent="0.2">
      <c r="B487" s="25"/>
      <c r="C487" s="21"/>
      <c r="D487" s="21"/>
      <c r="E487" s="21"/>
      <c r="F487" s="21"/>
      <c r="G487" s="21"/>
      <c r="H487" s="21"/>
      <c r="I487" s="21"/>
      <c r="J487" s="21" t="s">
        <v>8</v>
      </c>
      <c r="K487" s="21"/>
      <c r="L487" s="21"/>
      <c r="M487" s="21"/>
      <c r="N487" s="21"/>
      <c r="O487" s="21" t="s">
        <v>9</v>
      </c>
      <c r="P487" s="21"/>
      <c r="Q487" s="21"/>
      <c r="R487" s="21" t="str">
        <f>TEXT(AM484+AJ485+Q486,"#,##0.#######")</f>
        <v>28,529.3</v>
      </c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6">
        <f>CQ487+CP487+CR487</f>
        <v>28529.300000000003</v>
      </c>
      <c r="CP487" s="26" t="str">
        <f>TEXT(AJ485,"#,###.0")</f>
        <v>1,762.4</v>
      </c>
      <c r="CQ487" s="26" t="str">
        <f>TEXT(AM484,"#,###.0")</f>
        <v>24,472.9</v>
      </c>
      <c r="CR487" s="27" t="str">
        <f>TEXT(Q486,"#,###.0")</f>
        <v>2,294.0</v>
      </c>
      <c r="CS487" s="22"/>
      <c r="CT487" s="22"/>
      <c r="CU487" s="22"/>
      <c r="CV487" s="22"/>
      <c r="CW487" s="22"/>
      <c r="CX487" s="22"/>
      <c r="CY487" s="22"/>
      <c r="CZ487" s="22"/>
      <c r="DA487" s="22"/>
      <c r="DB487" s="22"/>
      <c r="DC487" s="22"/>
      <c r="DD487" s="22"/>
      <c r="DE487" s="22"/>
      <c r="DF487" s="22"/>
      <c r="DG487" s="22"/>
      <c r="DH487" s="22"/>
      <c r="DI487" s="22"/>
      <c r="DJ487" s="22"/>
      <c r="DK487" s="22"/>
      <c r="DL487" s="22"/>
      <c r="DM487" s="22"/>
      <c r="DN487" s="22"/>
      <c r="DO487" s="22"/>
      <c r="DP487" s="22"/>
      <c r="DQ487" s="22"/>
      <c r="DR487" s="22"/>
      <c r="DS487" s="22"/>
      <c r="DT487" s="22"/>
      <c r="DU487" s="22"/>
      <c r="DV487" s="22"/>
      <c r="DW487" s="22"/>
      <c r="DX487" s="22"/>
      <c r="DY487" s="22"/>
      <c r="DZ487" s="22"/>
      <c r="EA487" s="22"/>
      <c r="EB487" s="22"/>
      <c r="EC487" s="26">
        <f>EE487+ED487+EF487</f>
        <v>28529.300000000003</v>
      </c>
      <c r="ED487" s="26" t="str">
        <f>TEXT(AJ485,"#,###.0")</f>
        <v>1,762.4</v>
      </c>
      <c r="EE487" s="26" t="str">
        <f>TEXT(AM484,"#,###.0")</f>
        <v>24,472.9</v>
      </c>
      <c r="EF487" s="27" t="str">
        <f>TEXT(Q486,"#,###.0")</f>
        <v>2,294.0</v>
      </c>
      <c r="EG487" s="3"/>
    </row>
    <row r="488" spans="2:137" s="19" customFormat="1" ht="11.25" customHeight="1" x14ac:dyDescent="0.2">
      <c r="B488" s="25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6"/>
      <c r="CP488" s="26"/>
      <c r="CQ488" s="26"/>
      <c r="CR488" s="27"/>
      <c r="CS488" s="22"/>
      <c r="CT488" s="22"/>
      <c r="CU488" s="22"/>
      <c r="CV488" s="22"/>
      <c r="CW488" s="22"/>
      <c r="CX488" s="22"/>
      <c r="CY488" s="22"/>
      <c r="CZ488" s="22"/>
      <c r="DA488" s="22"/>
      <c r="DB488" s="22"/>
      <c r="DC488" s="22"/>
      <c r="DD488" s="22"/>
      <c r="DE488" s="22"/>
      <c r="DF488" s="22"/>
      <c r="DG488" s="22"/>
      <c r="DH488" s="22"/>
      <c r="DI488" s="22"/>
      <c r="DJ488" s="22"/>
      <c r="DK488" s="22"/>
      <c r="DL488" s="22"/>
      <c r="DM488" s="22"/>
      <c r="DN488" s="22"/>
      <c r="DO488" s="22"/>
      <c r="DP488" s="22"/>
      <c r="DQ488" s="22"/>
      <c r="DR488" s="22"/>
      <c r="DS488" s="22"/>
      <c r="DT488" s="22"/>
      <c r="DU488" s="22"/>
      <c r="DV488" s="22"/>
      <c r="DW488" s="22"/>
      <c r="DX488" s="22"/>
      <c r="DY488" s="22"/>
      <c r="DZ488" s="22"/>
      <c r="EA488" s="22"/>
      <c r="EB488" s="22"/>
      <c r="EC488" s="26"/>
      <c r="ED488" s="26"/>
      <c r="EE488" s="26"/>
      <c r="EF488" s="27"/>
      <c r="EG488" s="3"/>
    </row>
    <row r="489" spans="2:137" s="19" customFormat="1" ht="11.25" customHeight="1" x14ac:dyDescent="0.2">
      <c r="B489" s="25"/>
      <c r="C489" s="21"/>
      <c r="D489" s="21" t="s">
        <v>27</v>
      </c>
      <c r="E489" s="21"/>
      <c r="F489" s="21"/>
      <c r="G489" s="21" t="s">
        <v>102</v>
      </c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6"/>
      <c r="CP489" s="26"/>
      <c r="CQ489" s="26"/>
      <c r="CR489" s="27"/>
      <c r="CS489" s="22"/>
      <c r="CT489" s="22"/>
      <c r="CU489" s="22"/>
      <c r="CV489" s="22"/>
      <c r="CW489" s="22"/>
      <c r="CX489" s="22"/>
      <c r="CY489" s="22"/>
      <c r="CZ489" s="22"/>
      <c r="DA489" s="22"/>
      <c r="DB489" s="22"/>
      <c r="DC489" s="22"/>
      <c r="DD489" s="22"/>
      <c r="DE489" s="22"/>
      <c r="DF489" s="22"/>
      <c r="DG489" s="22"/>
      <c r="DH489" s="22"/>
      <c r="DI489" s="22"/>
      <c r="DJ489" s="22"/>
      <c r="DK489" s="22"/>
      <c r="DL489" s="22"/>
      <c r="DM489" s="22"/>
      <c r="DN489" s="22"/>
      <c r="DO489" s="22"/>
      <c r="DP489" s="22"/>
      <c r="DQ489" s="22"/>
      <c r="DR489" s="22"/>
      <c r="DS489" s="22"/>
      <c r="DT489" s="22"/>
      <c r="DU489" s="22"/>
      <c r="DV489" s="22"/>
      <c r="DW489" s="22"/>
      <c r="DX489" s="22"/>
      <c r="DY489" s="22"/>
      <c r="DZ489" s="22"/>
      <c r="EA489" s="22"/>
      <c r="EB489" s="22"/>
      <c r="EC489" s="26"/>
      <c r="ED489" s="26"/>
      <c r="EE489" s="26"/>
      <c r="EF489" s="27"/>
      <c r="EG489" s="3"/>
    </row>
    <row r="490" spans="2:137" s="19" customFormat="1" ht="11.25" customHeight="1" x14ac:dyDescent="0.2">
      <c r="B490" s="25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6"/>
      <c r="CP490" s="26"/>
      <c r="CQ490" s="26"/>
      <c r="CR490" s="27"/>
      <c r="CS490" s="22"/>
      <c r="CT490" s="22"/>
      <c r="CU490" s="22"/>
      <c r="CV490" s="22"/>
      <c r="CW490" s="22"/>
      <c r="CX490" s="22"/>
      <c r="CY490" s="22"/>
      <c r="CZ490" s="22"/>
      <c r="DA490" s="22"/>
      <c r="DB490" s="22"/>
      <c r="DC490" s="22"/>
      <c r="DD490" s="22"/>
      <c r="DE490" s="22"/>
      <c r="DF490" s="22"/>
      <c r="DG490" s="22"/>
      <c r="DH490" s="22"/>
      <c r="DI490" s="22"/>
      <c r="DJ490" s="22"/>
      <c r="DK490" s="22"/>
      <c r="DL490" s="22"/>
      <c r="DM490" s="22"/>
      <c r="DN490" s="22"/>
      <c r="DO490" s="22"/>
      <c r="DP490" s="22"/>
      <c r="DQ490" s="22"/>
      <c r="DR490" s="22"/>
      <c r="DS490" s="22"/>
      <c r="DT490" s="22"/>
      <c r="DU490" s="22"/>
      <c r="DV490" s="22"/>
      <c r="DW490" s="22"/>
      <c r="DX490" s="22"/>
      <c r="DY490" s="22"/>
      <c r="DZ490" s="22"/>
      <c r="EA490" s="22"/>
      <c r="EB490" s="22"/>
      <c r="EC490" s="26"/>
      <c r="ED490" s="26"/>
      <c r="EE490" s="26"/>
      <c r="EF490" s="27"/>
      <c r="EG490" s="3"/>
    </row>
    <row r="491" spans="2:137" s="19" customFormat="1" ht="11.25" customHeight="1" x14ac:dyDescent="0.2">
      <c r="B491" s="25"/>
      <c r="C491" s="21"/>
      <c r="D491" s="21"/>
      <c r="E491" s="21" t="s">
        <v>36</v>
      </c>
      <c r="F491" s="21"/>
      <c r="G491" s="21" t="s">
        <v>37</v>
      </c>
      <c r="H491" s="21"/>
      <c r="I491" s="21" t="s">
        <v>38</v>
      </c>
      <c r="J491" s="21"/>
      <c r="K491" s="21"/>
      <c r="L491" s="21" t="s">
        <v>51</v>
      </c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6"/>
      <c r="CP491" s="26"/>
      <c r="CQ491" s="26"/>
      <c r="CR491" s="27"/>
      <c r="CS491" s="22"/>
      <c r="CT491" s="22"/>
      <c r="CU491" s="22"/>
      <c r="CV491" s="22"/>
      <c r="CW491" s="22"/>
      <c r="CX491" s="22"/>
      <c r="CY491" s="22"/>
      <c r="CZ491" s="22"/>
      <c r="DA491" s="22"/>
      <c r="DB491" s="22"/>
      <c r="DC491" s="22"/>
      <c r="DD491" s="22"/>
      <c r="DE491" s="22"/>
      <c r="DF491" s="22"/>
      <c r="DG491" s="22"/>
      <c r="DH491" s="22"/>
      <c r="DI491" s="22"/>
      <c r="DJ491" s="22"/>
      <c r="DK491" s="22"/>
      <c r="DL491" s="22"/>
      <c r="DM491" s="22"/>
      <c r="DN491" s="22"/>
      <c r="DO491" s="22"/>
      <c r="DP491" s="22"/>
      <c r="DQ491" s="22"/>
      <c r="DR491" s="22"/>
      <c r="DS491" s="22"/>
      <c r="DT491" s="22"/>
      <c r="DU491" s="22"/>
      <c r="DV491" s="22"/>
      <c r="DW491" s="22"/>
      <c r="DX491" s="22"/>
      <c r="DY491" s="22"/>
      <c r="DZ491" s="22"/>
      <c r="EA491" s="22"/>
      <c r="EB491" s="22"/>
      <c r="EC491" s="26"/>
      <c r="ED491" s="26"/>
      <c r="EE491" s="26"/>
      <c r="EF491" s="27"/>
      <c r="EG491" s="3"/>
    </row>
    <row r="492" spans="2:137" s="19" customFormat="1" ht="11.25" customHeight="1" x14ac:dyDescent="0.2">
      <c r="B492" s="25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6"/>
      <c r="CP492" s="26"/>
      <c r="CQ492" s="26"/>
      <c r="CR492" s="27"/>
      <c r="CS492" s="22"/>
      <c r="CT492" s="22"/>
      <c r="CU492" s="22"/>
      <c r="CV492" s="22"/>
      <c r="CW492" s="22"/>
      <c r="CX492" s="22"/>
      <c r="CY492" s="22"/>
      <c r="CZ492" s="22"/>
      <c r="DA492" s="22"/>
      <c r="DB492" s="22"/>
      <c r="DC492" s="22"/>
      <c r="DD492" s="22"/>
      <c r="DE492" s="22"/>
      <c r="DF492" s="22"/>
      <c r="DG492" s="22"/>
      <c r="DH492" s="22"/>
      <c r="DI492" s="22"/>
      <c r="DJ492" s="22"/>
      <c r="DK492" s="22"/>
      <c r="DL492" s="22"/>
      <c r="DM492" s="22"/>
      <c r="DN492" s="22"/>
      <c r="DO492" s="22"/>
      <c r="DP492" s="22"/>
      <c r="DQ492" s="22"/>
      <c r="DR492" s="22"/>
      <c r="DS492" s="22"/>
      <c r="DT492" s="22"/>
      <c r="DU492" s="22"/>
      <c r="DV492" s="22"/>
      <c r="DW492" s="22"/>
      <c r="DX492" s="22"/>
      <c r="DY492" s="22"/>
      <c r="DZ492" s="22"/>
      <c r="EA492" s="22"/>
      <c r="EB492" s="22"/>
      <c r="EC492" s="26"/>
      <c r="ED492" s="26"/>
      <c r="EE492" s="26"/>
      <c r="EF492" s="27"/>
      <c r="EG492" s="3"/>
    </row>
    <row r="493" spans="2:137" s="19" customFormat="1" ht="11.25" customHeight="1" x14ac:dyDescent="0.2">
      <c r="B493" s="25"/>
      <c r="C493" s="21"/>
      <c r="D493" s="21"/>
      <c r="E493" s="21"/>
      <c r="F493" s="21"/>
      <c r="G493" s="21" t="s">
        <v>47</v>
      </c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 t="s">
        <v>9</v>
      </c>
      <c r="S493" s="21"/>
      <c r="T493" s="21" t="str">
        <f>TEXT(노임단가!L6,"#,##0")</f>
        <v>189,303</v>
      </c>
      <c r="U493" s="21"/>
      <c r="V493" s="21"/>
      <c r="W493" s="21"/>
      <c r="X493" s="21"/>
      <c r="Y493" s="21"/>
      <c r="Z493" s="21"/>
      <c r="AA493" s="21"/>
      <c r="AB493" s="21"/>
      <c r="AC493" s="21"/>
      <c r="AD493" s="21" t="s">
        <v>15</v>
      </c>
      <c r="AE493" s="21"/>
      <c r="AF493" s="21"/>
      <c r="AG493" s="21" t="str">
        <f>TEXT(0.58,"#,##0.#######")</f>
        <v>0.58</v>
      </c>
      <c r="AH493" s="21"/>
      <c r="AI493" s="21"/>
      <c r="AJ493" s="21"/>
      <c r="AK493" s="21" t="s">
        <v>38</v>
      </c>
      <c r="AL493" s="21"/>
      <c r="AM493" s="21"/>
      <c r="AN493" s="21" t="s">
        <v>12</v>
      </c>
      <c r="AO493" s="21"/>
      <c r="AP493" s="21" t="str">
        <f>TEXT(10,"#,##0.#######")</f>
        <v>10.</v>
      </c>
      <c r="AQ493" s="21"/>
      <c r="AR493" s="21" t="s">
        <v>43</v>
      </c>
      <c r="AS493" s="21"/>
      <c r="AT493" s="21"/>
      <c r="AU493" s="21" t="s">
        <v>11</v>
      </c>
      <c r="AV493" s="21"/>
      <c r="AW493" s="21" t="str">
        <f>TEXT(TRUNC(T493*AG493/AP493,1),"#,##0.#######")</f>
        <v>10,979.5</v>
      </c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6"/>
      <c r="CP493" s="26"/>
      <c r="CQ493" s="26"/>
      <c r="CR493" s="27"/>
      <c r="CS493" s="22"/>
      <c r="CT493" s="22"/>
      <c r="CU493" s="22"/>
      <c r="CV493" s="22"/>
      <c r="CW493" s="22"/>
      <c r="CX493" s="22"/>
      <c r="CY493" s="22"/>
      <c r="CZ493" s="22"/>
      <c r="DA493" s="22"/>
      <c r="DB493" s="22"/>
      <c r="DC493" s="22"/>
      <c r="DD493" s="22"/>
      <c r="DE493" s="22"/>
      <c r="DF493" s="22"/>
      <c r="DG493" s="22"/>
      <c r="DH493" s="22"/>
      <c r="DI493" s="22"/>
      <c r="DJ493" s="22"/>
      <c r="DK493" s="22"/>
      <c r="DL493" s="22"/>
      <c r="DM493" s="22"/>
      <c r="DN493" s="22"/>
      <c r="DO493" s="22"/>
      <c r="DP493" s="22"/>
      <c r="DQ493" s="22"/>
      <c r="DR493" s="22"/>
      <c r="DS493" s="22"/>
      <c r="DT493" s="22"/>
      <c r="DU493" s="22"/>
      <c r="DV493" s="22"/>
      <c r="DW493" s="22"/>
      <c r="DX493" s="22"/>
      <c r="DY493" s="22"/>
      <c r="DZ493" s="22"/>
      <c r="EA493" s="22"/>
      <c r="EB493" s="22"/>
      <c r="EC493" s="26"/>
      <c r="ED493" s="26"/>
      <c r="EE493" s="26"/>
      <c r="EF493" s="27"/>
      <c r="EG493" s="3"/>
    </row>
    <row r="494" spans="2:137" s="19" customFormat="1" ht="11.25" customHeight="1" x14ac:dyDescent="0.2">
      <c r="B494" s="25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6"/>
      <c r="CP494" s="26"/>
      <c r="CQ494" s="26"/>
      <c r="CR494" s="27"/>
      <c r="CS494" s="22"/>
      <c r="CT494" s="22"/>
      <c r="CU494" s="22"/>
      <c r="CV494" s="22"/>
      <c r="CW494" s="22"/>
      <c r="CX494" s="22"/>
      <c r="CY494" s="22"/>
      <c r="CZ494" s="22"/>
      <c r="DA494" s="22"/>
      <c r="DB494" s="22"/>
      <c r="DC494" s="22"/>
      <c r="DD494" s="22"/>
      <c r="DE494" s="22"/>
      <c r="DF494" s="22"/>
      <c r="DG494" s="22"/>
      <c r="DH494" s="22"/>
      <c r="DI494" s="22"/>
      <c r="DJ494" s="22"/>
      <c r="DK494" s="22"/>
      <c r="DL494" s="22"/>
      <c r="DM494" s="22"/>
      <c r="DN494" s="22"/>
      <c r="DO494" s="22"/>
      <c r="DP494" s="22"/>
      <c r="DQ494" s="22"/>
      <c r="DR494" s="22"/>
      <c r="DS494" s="22"/>
      <c r="DT494" s="22"/>
      <c r="DU494" s="22"/>
      <c r="DV494" s="22"/>
      <c r="DW494" s="22"/>
      <c r="DX494" s="22"/>
      <c r="DY494" s="22"/>
      <c r="DZ494" s="22"/>
      <c r="EA494" s="22"/>
      <c r="EB494" s="22"/>
      <c r="EC494" s="26"/>
      <c r="ED494" s="26"/>
      <c r="EE494" s="26"/>
      <c r="EF494" s="27"/>
      <c r="EG494" s="3"/>
    </row>
    <row r="495" spans="2:137" s="19" customFormat="1" ht="11.25" customHeight="1" x14ac:dyDescent="0.2">
      <c r="B495" s="25"/>
      <c r="C495" s="21"/>
      <c r="D495" s="21"/>
      <c r="E495" s="21"/>
      <c r="F495" s="21"/>
      <c r="G495" s="21" t="s">
        <v>39</v>
      </c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 t="s">
        <v>9</v>
      </c>
      <c r="S495" s="21"/>
      <c r="T495" s="21"/>
      <c r="U495" s="21" t="str">
        <f>TEXT(노임단가!L5,"#,##0")</f>
        <v>109,819</v>
      </c>
      <c r="V495" s="21"/>
      <c r="W495" s="21"/>
      <c r="X495" s="21"/>
      <c r="Y495" s="21"/>
      <c r="Z495" s="21"/>
      <c r="AA495" s="21"/>
      <c r="AB495" s="21"/>
      <c r="AC495" s="21"/>
      <c r="AD495" s="21"/>
      <c r="AE495" s="21" t="s">
        <v>15</v>
      </c>
      <c r="AF495" s="21"/>
      <c r="AG495" s="21"/>
      <c r="AH495" s="21" t="str">
        <f>TEXT(0.3,"#,##0.#######")</f>
        <v>0.3</v>
      </c>
      <c r="AI495" s="21"/>
      <c r="AJ495" s="21"/>
      <c r="AK495" s="21"/>
      <c r="AL495" s="21" t="s">
        <v>38</v>
      </c>
      <c r="AM495" s="21"/>
      <c r="AN495" s="21"/>
      <c r="AO495" s="21" t="s">
        <v>12</v>
      </c>
      <c r="AP495" s="21"/>
      <c r="AQ495" s="21" t="str">
        <f>TEXT(10,"#,##0.#######")</f>
        <v>10.</v>
      </c>
      <c r="AR495" s="21"/>
      <c r="AS495" s="21" t="s">
        <v>43</v>
      </c>
      <c r="AT495" s="21"/>
      <c r="AU495" s="21"/>
      <c r="AV495" s="21" t="s">
        <v>11</v>
      </c>
      <c r="AW495" s="21"/>
      <c r="AX495" s="21" t="str">
        <f>TEXT(TRUNC(U495*AH495/AQ495,1),"#,##0.#######")</f>
        <v>3,294.5</v>
      </c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6"/>
      <c r="CP495" s="26"/>
      <c r="CQ495" s="26"/>
      <c r="CR495" s="27"/>
      <c r="CS495" s="22"/>
      <c r="CT495" s="22"/>
      <c r="CU495" s="22"/>
      <c r="CV495" s="22"/>
      <c r="CW495" s="22"/>
      <c r="CX495" s="22"/>
      <c r="CY495" s="22"/>
      <c r="CZ495" s="22"/>
      <c r="DA495" s="22"/>
      <c r="DB495" s="22"/>
      <c r="DC495" s="22"/>
      <c r="DD495" s="22"/>
      <c r="DE495" s="22"/>
      <c r="DF495" s="22"/>
      <c r="DG495" s="22"/>
      <c r="DH495" s="22"/>
      <c r="DI495" s="22"/>
      <c r="DJ495" s="22"/>
      <c r="DK495" s="22"/>
      <c r="DL495" s="22"/>
      <c r="DM495" s="22"/>
      <c r="DN495" s="22"/>
      <c r="DO495" s="22"/>
      <c r="DP495" s="22"/>
      <c r="DQ495" s="22"/>
      <c r="DR495" s="22"/>
      <c r="DS495" s="22"/>
      <c r="DT495" s="22"/>
      <c r="DU495" s="22"/>
      <c r="DV495" s="22"/>
      <c r="DW495" s="22"/>
      <c r="DX495" s="22"/>
      <c r="DY495" s="22"/>
      <c r="DZ495" s="22"/>
      <c r="EA495" s="22"/>
      <c r="EB495" s="22"/>
      <c r="EC495" s="26"/>
      <c r="ED495" s="26"/>
      <c r="EE495" s="26"/>
      <c r="EF495" s="27"/>
      <c r="EG495" s="3"/>
    </row>
    <row r="496" spans="2:137" s="19" customFormat="1" ht="11.25" customHeight="1" x14ac:dyDescent="0.2">
      <c r="B496" s="25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6"/>
      <c r="CP496" s="26"/>
      <c r="CQ496" s="26"/>
      <c r="CR496" s="27"/>
      <c r="CS496" s="22"/>
      <c r="CT496" s="22"/>
      <c r="CU496" s="22"/>
      <c r="CV496" s="22"/>
      <c r="CW496" s="22"/>
      <c r="CX496" s="22"/>
      <c r="CY496" s="22"/>
      <c r="CZ496" s="22"/>
      <c r="DA496" s="22"/>
      <c r="DB496" s="22"/>
      <c r="DC496" s="22"/>
      <c r="DD496" s="22"/>
      <c r="DE496" s="22"/>
      <c r="DF496" s="22"/>
      <c r="DG496" s="22"/>
      <c r="DH496" s="22"/>
      <c r="DI496" s="22"/>
      <c r="DJ496" s="22"/>
      <c r="DK496" s="22"/>
      <c r="DL496" s="22"/>
      <c r="DM496" s="22"/>
      <c r="DN496" s="22"/>
      <c r="DO496" s="22"/>
      <c r="DP496" s="22"/>
      <c r="DQ496" s="22"/>
      <c r="DR496" s="22"/>
      <c r="DS496" s="22"/>
      <c r="DT496" s="22"/>
      <c r="DU496" s="22"/>
      <c r="DV496" s="22"/>
      <c r="DW496" s="22"/>
      <c r="DX496" s="22"/>
      <c r="DY496" s="22"/>
      <c r="DZ496" s="22"/>
      <c r="EA496" s="22"/>
      <c r="EB496" s="22"/>
      <c r="EC496" s="26"/>
      <c r="ED496" s="26"/>
      <c r="EE496" s="26"/>
      <c r="EF496" s="27"/>
      <c r="EG496" s="3"/>
    </row>
    <row r="497" spans="2:137" s="19" customFormat="1" ht="11.25" customHeight="1" x14ac:dyDescent="0.2">
      <c r="B497" s="25"/>
      <c r="C497" s="21"/>
      <c r="D497" s="21"/>
      <c r="E497" s="21"/>
      <c r="F497" s="21"/>
      <c r="G497" s="21" t="s">
        <v>40</v>
      </c>
      <c r="H497" s="21"/>
      <c r="I497" s="21"/>
      <c r="J497" s="21"/>
      <c r="K497" s="21"/>
      <c r="L497" s="21"/>
      <c r="M497" s="21"/>
      <c r="N497" s="21"/>
      <c r="O497" s="21"/>
      <c r="P497" s="21" t="s">
        <v>9</v>
      </c>
      <c r="Q497" s="21"/>
      <c r="R497" s="21" t="str">
        <f>TEXT(TRUNC(AW493+AX495,1),"#,##0.#######")</f>
        <v>14,274.</v>
      </c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6"/>
      <c r="CP497" s="26"/>
      <c r="CQ497" s="26" t="str">
        <f>R497</f>
        <v>14,274.</v>
      </c>
      <c r="CR497" s="27"/>
      <c r="CS497" s="22"/>
      <c r="CT497" s="22"/>
      <c r="CU497" s="22"/>
      <c r="CV497" s="22"/>
      <c r="CW497" s="22"/>
      <c r="CX497" s="22"/>
      <c r="CY497" s="22"/>
      <c r="CZ497" s="22"/>
      <c r="DA497" s="22"/>
      <c r="DB497" s="22"/>
      <c r="DC497" s="22"/>
      <c r="DD497" s="22"/>
      <c r="DE497" s="22"/>
      <c r="DF497" s="22"/>
      <c r="DG497" s="22"/>
      <c r="DH497" s="22"/>
      <c r="DI497" s="22"/>
      <c r="DJ497" s="22"/>
      <c r="DK497" s="22"/>
      <c r="DL497" s="22"/>
      <c r="DM497" s="22"/>
      <c r="DN497" s="22"/>
      <c r="DO497" s="22"/>
      <c r="DP497" s="22"/>
      <c r="DQ497" s="22"/>
      <c r="DR497" s="22"/>
      <c r="DS497" s="22"/>
      <c r="DT497" s="22"/>
      <c r="DU497" s="22"/>
      <c r="DV497" s="22"/>
      <c r="DW497" s="22"/>
      <c r="DX497" s="22"/>
      <c r="DY497" s="22"/>
      <c r="DZ497" s="22"/>
      <c r="EA497" s="22"/>
      <c r="EB497" s="22"/>
      <c r="EC497" s="26"/>
      <c r="ED497" s="26"/>
      <c r="EE497" s="26" t="str">
        <f>R497</f>
        <v>14,274.</v>
      </c>
      <c r="EF497" s="27"/>
      <c r="EG497" s="3"/>
    </row>
    <row r="498" spans="2:137" s="19" customFormat="1" ht="11.25" customHeight="1" x14ac:dyDescent="0.2">
      <c r="B498" s="25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6"/>
      <c r="CP498" s="26"/>
      <c r="CQ498" s="26"/>
      <c r="CR498" s="27"/>
      <c r="CS498" s="22"/>
      <c r="CT498" s="22"/>
      <c r="CU498" s="22"/>
      <c r="CV498" s="22"/>
      <c r="CW498" s="22"/>
      <c r="CX498" s="22"/>
      <c r="CY498" s="22"/>
      <c r="CZ498" s="22"/>
      <c r="DA498" s="22"/>
      <c r="DB498" s="22"/>
      <c r="DC498" s="22"/>
      <c r="DD498" s="22"/>
      <c r="DE498" s="22"/>
      <c r="DF498" s="22"/>
      <c r="DG498" s="22"/>
      <c r="DH498" s="22"/>
      <c r="DI498" s="22"/>
      <c r="DJ498" s="22"/>
      <c r="DK498" s="22"/>
      <c r="DL498" s="22"/>
      <c r="DM498" s="22"/>
      <c r="DN498" s="22"/>
      <c r="DO498" s="22"/>
      <c r="DP498" s="22"/>
      <c r="DQ498" s="22"/>
      <c r="DR498" s="22"/>
      <c r="DS498" s="22"/>
      <c r="DT498" s="22"/>
      <c r="DU498" s="22"/>
      <c r="DV498" s="22"/>
      <c r="DW498" s="22"/>
      <c r="DX498" s="22"/>
      <c r="DY498" s="22"/>
      <c r="DZ498" s="22"/>
      <c r="EA498" s="22"/>
      <c r="EB498" s="22"/>
      <c r="EC498" s="26"/>
      <c r="ED498" s="26"/>
      <c r="EE498" s="26"/>
      <c r="EF498" s="27"/>
      <c r="EG498" s="3"/>
    </row>
    <row r="499" spans="2:137" s="19" customFormat="1" ht="11.25" customHeight="1" x14ac:dyDescent="0.2">
      <c r="B499" s="25"/>
      <c r="C499" s="21"/>
      <c r="D499" s="21"/>
      <c r="E499" s="21" t="s">
        <v>41</v>
      </c>
      <c r="F499" s="21"/>
      <c r="G499" s="21" t="s">
        <v>37</v>
      </c>
      <c r="H499" s="21"/>
      <c r="I499" s="21" t="s">
        <v>7</v>
      </c>
      <c r="J499" s="21"/>
      <c r="K499" s="21"/>
      <c r="L499" s="21" t="s">
        <v>8</v>
      </c>
      <c r="M499" s="21"/>
      <c r="N499" s="21"/>
      <c r="O499" s="21" t="s">
        <v>9</v>
      </c>
      <c r="P499" s="21"/>
      <c r="Q499" s="21" t="s">
        <v>10</v>
      </c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 t="s">
        <v>54</v>
      </c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6"/>
      <c r="CP499" s="26"/>
      <c r="CQ499" s="26"/>
      <c r="CR499" s="27"/>
      <c r="CS499" s="22"/>
      <c r="CT499" s="22"/>
      <c r="CU499" s="22"/>
      <c r="CV499" s="22"/>
      <c r="CW499" s="22"/>
      <c r="CX499" s="22"/>
      <c r="CY499" s="22"/>
      <c r="CZ499" s="22"/>
      <c r="DA499" s="22"/>
      <c r="DB499" s="22"/>
      <c r="DC499" s="22"/>
      <c r="DD499" s="22"/>
      <c r="DE499" s="22"/>
      <c r="DF499" s="22"/>
      <c r="DG499" s="22"/>
      <c r="DH499" s="22"/>
      <c r="DI499" s="22"/>
      <c r="DJ499" s="22"/>
      <c r="DK499" s="22"/>
      <c r="DL499" s="22"/>
      <c r="DM499" s="22"/>
      <c r="DN499" s="22"/>
      <c r="DO499" s="22"/>
      <c r="DP499" s="22"/>
      <c r="DQ499" s="22"/>
      <c r="DR499" s="22"/>
      <c r="DS499" s="22"/>
      <c r="DT499" s="22"/>
      <c r="DU499" s="22"/>
      <c r="DV499" s="22"/>
      <c r="DW499" s="22"/>
      <c r="DX499" s="22"/>
      <c r="DY499" s="22"/>
      <c r="DZ499" s="22"/>
      <c r="EA499" s="22"/>
      <c r="EB499" s="22"/>
      <c r="EC499" s="26"/>
      <c r="ED499" s="26"/>
      <c r="EE499" s="26"/>
      <c r="EF499" s="27"/>
      <c r="EG499" s="3"/>
    </row>
    <row r="500" spans="2:137" s="19" customFormat="1" ht="11.25" customHeight="1" x14ac:dyDescent="0.2">
      <c r="B500" s="25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6"/>
      <c r="CP500" s="26"/>
      <c r="CQ500" s="26"/>
      <c r="CR500" s="27"/>
      <c r="CS500" s="22"/>
      <c r="CT500" s="22"/>
      <c r="CU500" s="22"/>
      <c r="CV500" s="22"/>
      <c r="CW500" s="22"/>
      <c r="CX500" s="22"/>
      <c r="CY500" s="22"/>
      <c r="CZ500" s="22"/>
      <c r="DA500" s="22"/>
      <c r="DB500" s="22"/>
      <c r="DC500" s="22"/>
      <c r="DD500" s="22"/>
      <c r="DE500" s="22"/>
      <c r="DF500" s="22"/>
      <c r="DG500" s="22"/>
      <c r="DH500" s="22"/>
      <c r="DI500" s="22"/>
      <c r="DJ500" s="22"/>
      <c r="DK500" s="22"/>
      <c r="DL500" s="22"/>
      <c r="DM500" s="22"/>
      <c r="DN500" s="22"/>
      <c r="DO500" s="22"/>
      <c r="DP500" s="22"/>
      <c r="DQ500" s="22"/>
      <c r="DR500" s="22"/>
      <c r="DS500" s="22"/>
      <c r="DT500" s="22"/>
      <c r="DU500" s="22"/>
      <c r="DV500" s="22"/>
      <c r="DW500" s="22"/>
      <c r="DX500" s="22"/>
      <c r="DY500" s="22"/>
      <c r="DZ500" s="22"/>
      <c r="EA500" s="22"/>
      <c r="EB500" s="22"/>
      <c r="EC500" s="26"/>
      <c r="ED500" s="26"/>
      <c r="EE500" s="26"/>
      <c r="EF500" s="27"/>
      <c r="EG500" s="3"/>
    </row>
    <row r="501" spans="2:137" s="19" customFormat="1" ht="11.25" customHeight="1" x14ac:dyDescent="0.2">
      <c r="B501" s="25"/>
      <c r="C501" s="21"/>
      <c r="D501" s="21"/>
      <c r="E501" s="21"/>
      <c r="F501" s="21"/>
      <c r="G501" s="21" t="s">
        <v>16</v>
      </c>
      <c r="H501" s="21"/>
      <c r="I501" s="21" t="s">
        <v>11</v>
      </c>
      <c r="J501" s="21"/>
      <c r="K501" s="21" t="str">
        <f>TEXT(1.54,"#,##0.#######")</f>
        <v>1.54</v>
      </c>
      <c r="L501" s="21"/>
      <c r="M501" s="21"/>
      <c r="N501" s="21"/>
      <c r="O501" s="21" t="s">
        <v>18</v>
      </c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6"/>
      <c r="CP501" s="26"/>
      <c r="CQ501" s="26"/>
      <c r="CR501" s="27"/>
      <c r="CS501" s="22"/>
      <c r="CT501" s="22"/>
      <c r="CU501" s="22"/>
      <c r="CV501" s="22"/>
      <c r="CW501" s="22"/>
      <c r="CX501" s="22"/>
      <c r="CY501" s="22"/>
      <c r="CZ501" s="22"/>
      <c r="DA501" s="22"/>
      <c r="DB501" s="22"/>
      <c r="DC501" s="22"/>
      <c r="DD501" s="22"/>
      <c r="DE501" s="22"/>
      <c r="DF501" s="22"/>
      <c r="DG501" s="22"/>
      <c r="DH501" s="22"/>
      <c r="DI501" s="22"/>
      <c r="DJ501" s="22"/>
      <c r="DK501" s="22"/>
      <c r="DL501" s="22"/>
      <c r="DM501" s="22"/>
      <c r="DN501" s="22"/>
      <c r="DO501" s="22"/>
      <c r="DP501" s="22"/>
      <c r="DQ501" s="22"/>
      <c r="DR501" s="22"/>
      <c r="DS501" s="22"/>
      <c r="DT501" s="22"/>
      <c r="DU501" s="22"/>
      <c r="DV501" s="22"/>
      <c r="DW501" s="22"/>
      <c r="DX501" s="22"/>
      <c r="DY501" s="22"/>
      <c r="DZ501" s="22"/>
      <c r="EA501" s="22"/>
      <c r="EB501" s="22"/>
      <c r="EC501" s="26"/>
      <c r="ED501" s="26"/>
      <c r="EE501" s="26"/>
      <c r="EF501" s="27"/>
      <c r="EG501" s="3"/>
    </row>
    <row r="502" spans="2:137" s="19" customFormat="1" ht="11.25" customHeight="1" x14ac:dyDescent="0.2">
      <c r="B502" s="25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6"/>
      <c r="CP502" s="26"/>
      <c r="CQ502" s="26"/>
      <c r="CR502" s="27"/>
      <c r="CS502" s="22"/>
      <c r="CT502" s="22"/>
      <c r="CU502" s="22"/>
      <c r="CV502" s="22"/>
      <c r="CW502" s="22"/>
      <c r="CX502" s="22"/>
      <c r="CY502" s="22"/>
      <c r="CZ502" s="22"/>
      <c r="DA502" s="22"/>
      <c r="DB502" s="22"/>
      <c r="DC502" s="22"/>
      <c r="DD502" s="22"/>
      <c r="DE502" s="22"/>
      <c r="DF502" s="22"/>
      <c r="DG502" s="22"/>
      <c r="DH502" s="22"/>
      <c r="DI502" s="22"/>
      <c r="DJ502" s="22"/>
      <c r="DK502" s="22"/>
      <c r="DL502" s="22"/>
      <c r="DM502" s="22"/>
      <c r="DN502" s="22"/>
      <c r="DO502" s="22"/>
      <c r="DP502" s="22"/>
      <c r="DQ502" s="22"/>
      <c r="DR502" s="22"/>
      <c r="DS502" s="22"/>
      <c r="DT502" s="22"/>
      <c r="DU502" s="22"/>
      <c r="DV502" s="22"/>
      <c r="DW502" s="22"/>
      <c r="DX502" s="22"/>
      <c r="DY502" s="22"/>
      <c r="DZ502" s="22"/>
      <c r="EA502" s="22"/>
      <c r="EB502" s="22"/>
      <c r="EC502" s="26"/>
      <c r="ED502" s="26"/>
      <c r="EE502" s="26"/>
      <c r="EF502" s="27"/>
      <c r="EG502" s="3"/>
    </row>
    <row r="503" spans="2:137" s="19" customFormat="1" ht="11.25" customHeight="1" x14ac:dyDescent="0.2">
      <c r="B503" s="25"/>
      <c r="C503" s="21"/>
      <c r="D503" s="21"/>
      <c r="E503" s="21"/>
      <c r="F503" s="21"/>
      <c r="G503" s="21" t="s">
        <v>3</v>
      </c>
      <c r="H503" s="21"/>
      <c r="I503" s="21"/>
      <c r="J503" s="21"/>
      <c r="K503" s="21"/>
      <c r="L503" s="21"/>
      <c r="M503" s="21"/>
      <c r="N503" s="21" t="s">
        <v>9</v>
      </c>
      <c r="O503" s="21"/>
      <c r="P503" s="21" t="str">
        <f>TEXT(기계경비총괄표!H4,"#,##0")</f>
        <v>33,754</v>
      </c>
      <c r="Q503" s="21"/>
      <c r="R503" s="21"/>
      <c r="S503" s="21"/>
      <c r="T503" s="21"/>
      <c r="U503" s="21"/>
      <c r="V503" s="21"/>
      <c r="W503" s="21"/>
      <c r="X503" s="21"/>
      <c r="Y503" s="21" t="s">
        <v>15</v>
      </c>
      <c r="Z503" s="21"/>
      <c r="AA503" s="21"/>
      <c r="AB503" s="21" t="str">
        <f>TEXT(K501,"#,##0.#######")</f>
        <v>1.54</v>
      </c>
      <c r="AC503" s="21"/>
      <c r="AD503" s="21"/>
      <c r="AE503" s="21"/>
      <c r="AF503" s="21"/>
      <c r="AG503" s="21"/>
      <c r="AH503" s="21"/>
      <c r="AI503" s="21" t="s">
        <v>12</v>
      </c>
      <c r="AJ503" s="21"/>
      <c r="AK503" s="21" t="str">
        <f>TEXT(10,"#,##0.#######")</f>
        <v>10.</v>
      </c>
      <c r="AL503" s="21"/>
      <c r="AM503" s="21" t="s">
        <v>43</v>
      </c>
      <c r="AN503" s="21"/>
      <c r="AO503" s="21"/>
      <c r="AP503" s="21" t="s">
        <v>11</v>
      </c>
      <c r="AQ503" s="21"/>
      <c r="AR503" s="21" t="str">
        <f>TEXT(TRUNC(P503*K501/AK503,1),"#,##0.#")</f>
        <v>5,198.1</v>
      </c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6"/>
      <c r="CP503" s="26"/>
      <c r="CQ503" s="26"/>
      <c r="CR503" s="27"/>
      <c r="CS503" s="22"/>
      <c r="CT503" s="22"/>
      <c r="CU503" s="22"/>
      <c r="CV503" s="22"/>
      <c r="CW503" s="22"/>
      <c r="CX503" s="22"/>
      <c r="CY503" s="22"/>
      <c r="CZ503" s="22"/>
      <c r="DA503" s="22"/>
      <c r="DB503" s="22"/>
      <c r="DC503" s="22"/>
      <c r="DD503" s="22"/>
      <c r="DE503" s="22"/>
      <c r="DF503" s="22"/>
      <c r="DG503" s="22"/>
      <c r="DH503" s="22"/>
      <c r="DI503" s="22"/>
      <c r="DJ503" s="22"/>
      <c r="DK503" s="22"/>
      <c r="DL503" s="22"/>
      <c r="DM503" s="22"/>
      <c r="DN503" s="22"/>
      <c r="DO503" s="22"/>
      <c r="DP503" s="22"/>
      <c r="DQ503" s="22"/>
      <c r="DR503" s="22"/>
      <c r="DS503" s="22"/>
      <c r="DT503" s="22"/>
      <c r="DU503" s="22"/>
      <c r="DV503" s="22"/>
      <c r="DW503" s="22"/>
      <c r="DX503" s="22"/>
      <c r="DY503" s="22"/>
      <c r="DZ503" s="22"/>
      <c r="EA503" s="22"/>
      <c r="EB503" s="22"/>
      <c r="EC503" s="26"/>
      <c r="ED503" s="26"/>
      <c r="EE503" s="26"/>
      <c r="EF503" s="27"/>
      <c r="EG503" s="3"/>
    </row>
    <row r="504" spans="2:137" s="19" customFormat="1" ht="11.25" customHeight="1" x14ac:dyDescent="0.2">
      <c r="B504" s="25"/>
      <c r="C504" s="21"/>
      <c r="D504" s="21"/>
      <c r="E504" s="21"/>
      <c r="F504" s="21"/>
      <c r="G504" s="21" t="s">
        <v>4</v>
      </c>
      <c r="H504" s="21"/>
      <c r="I504" s="21"/>
      <c r="J504" s="21"/>
      <c r="K504" s="21"/>
      <c r="L504" s="21"/>
      <c r="M504" s="21"/>
      <c r="N504" s="21" t="s">
        <v>9</v>
      </c>
      <c r="O504" s="21"/>
      <c r="P504" s="21"/>
      <c r="Q504" s="21" t="str">
        <f>TEXT(기계경비총괄표!G4,"#,##0")</f>
        <v>7,774</v>
      </c>
      <c r="R504" s="21"/>
      <c r="S504" s="21"/>
      <c r="T504" s="21"/>
      <c r="U504" s="21"/>
      <c r="V504" s="21"/>
      <c r="W504" s="21"/>
      <c r="X504" s="21"/>
      <c r="Y504" s="21" t="s">
        <v>15</v>
      </c>
      <c r="Z504" s="21"/>
      <c r="AA504" s="21"/>
      <c r="AB504" s="21" t="str">
        <f>TEXT(K501,"#,##0.#######")</f>
        <v>1.54</v>
      </c>
      <c r="AC504" s="21"/>
      <c r="AD504" s="21"/>
      <c r="AE504" s="21"/>
      <c r="AF504" s="21"/>
      <c r="AG504" s="21"/>
      <c r="AH504" s="21"/>
      <c r="AI504" s="21" t="s">
        <v>12</v>
      </c>
      <c r="AJ504" s="21"/>
      <c r="AK504" s="21" t="str">
        <f>TEXT(10,"#,##0.#######")</f>
        <v>10.</v>
      </c>
      <c r="AL504" s="21"/>
      <c r="AM504" s="21" t="s">
        <v>43</v>
      </c>
      <c r="AN504" s="21"/>
      <c r="AO504" s="21"/>
      <c r="AP504" s="21" t="s">
        <v>11</v>
      </c>
      <c r="AQ504" s="21"/>
      <c r="AR504" s="21" t="str">
        <f>TEXT(TRUNC(Q504*K501/AK504,1),"#,##0.#")</f>
        <v>1,197.1</v>
      </c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6"/>
      <c r="CP504" s="26"/>
      <c r="CQ504" s="26"/>
      <c r="CR504" s="27"/>
      <c r="CS504" s="22"/>
      <c r="CT504" s="22"/>
      <c r="CU504" s="22"/>
      <c r="CV504" s="22"/>
      <c r="CW504" s="22"/>
      <c r="CX504" s="22"/>
      <c r="CY504" s="22"/>
      <c r="CZ504" s="22"/>
      <c r="DA504" s="22"/>
      <c r="DB504" s="22"/>
      <c r="DC504" s="22"/>
      <c r="DD504" s="22"/>
      <c r="DE504" s="22"/>
      <c r="DF504" s="22"/>
      <c r="DG504" s="22"/>
      <c r="DH504" s="22"/>
      <c r="DI504" s="22"/>
      <c r="DJ504" s="22"/>
      <c r="DK504" s="22"/>
      <c r="DL504" s="22"/>
      <c r="DM504" s="22"/>
      <c r="DN504" s="22"/>
      <c r="DO504" s="22"/>
      <c r="DP504" s="22"/>
      <c r="DQ504" s="22"/>
      <c r="DR504" s="22"/>
      <c r="DS504" s="22"/>
      <c r="DT504" s="22"/>
      <c r="DU504" s="22"/>
      <c r="DV504" s="22"/>
      <c r="DW504" s="22"/>
      <c r="DX504" s="22"/>
      <c r="DY504" s="22"/>
      <c r="DZ504" s="22"/>
      <c r="EA504" s="22"/>
      <c r="EB504" s="22"/>
      <c r="EC504" s="26"/>
      <c r="ED504" s="26"/>
      <c r="EE504" s="26"/>
      <c r="EF504" s="27"/>
      <c r="EG504" s="3"/>
    </row>
    <row r="505" spans="2:137" s="19" customFormat="1" ht="11.25" customHeight="1" x14ac:dyDescent="0.2">
      <c r="B505" s="25"/>
      <c r="C505" s="21"/>
      <c r="D505" s="21"/>
      <c r="E505" s="21"/>
      <c r="F505" s="21"/>
      <c r="G505" s="21" t="s">
        <v>19</v>
      </c>
      <c r="H505" s="21"/>
      <c r="I505" s="21"/>
      <c r="J505" s="21"/>
      <c r="K505" s="21" t="s">
        <v>20</v>
      </c>
      <c r="L505" s="21"/>
      <c r="M505" s="21"/>
      <c r="N505" s="21" t="s">
        <v>9</v>
      </c>
      <c r="O505" s="21"/>
      <c r="P505" s="21" t="str">
        <f>TEXT(기계경비총괄표!I4,"#,##0")</f>
        <v>11,948</v>
      </c>
      <c r="Q505" s="21"/>
      <c r="R505" s="21"/>
      <c r="S505" s="21"/>
      <c r="T505" s="21"/>
      <c r="U505" s="21"/>
      <c r="V505" s="21"/>
      <c r="W505" s="21"/>
      <c r="X505" s="21"/>
      <c r="Y505" s="21" t="s">
        <v>15</v>
      </c>
      <c r="Z505" s="21"/>
      <c r="AA505" s="21"/>
      <c r="AB505" s="21" t="str">
        <f>TEXT(K501,"#,##0.#######")</f>
        <v>1.54</v>
      </c>
      <c r="AC505" s="21"/>
      <c r="AD505" s="21"/>
      <c r="AE505" s="21"/>
      <c r="AF505" s="21"/>
      <c r="AG505" s="21"/>
      <c r="AH505" s="21"/>
      <c r="AI505" s="21" t="s">
        <v>12</v>
      </c>
      <c r="AJ505" s="21"/>
      <c r="AK505" s="21" t="str">
        <f>TEXT(10,"#,##0.#######")</f>
        <v>10.</v>
      </c>
      <c r="AL505" s="21"/>
      <c r="AM505" s="21" t="s">
        <v>43</v>
      </c>
      <c r="AN505" s="21"/>
      <c r="AO505" s="21"/>
      <c r="AP505" s="21" t="s">
        <v>11</v>
      </c>
      <c r="AQ505" s="21"/>
      <c r="AR505" s="21" t="str">
        <f>TEXT(TRUNC(P505*K501/AK505,1),"#,##0.#")</f>
        <v>1,839.9</v>
      </c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6"/>
      <c r="CP505" s="26"/>
      <c r="CQ505" s="26"/>
      <c r="CR505" s="27"/>
      <c r="CS505" s="22"/>
      <c r="CT505" s="22"/>
      <c r="CU505" s="22"/>
      <c r="CV505" s="22"/>
      <c r="CW505" s="22"/>
      <c r="CX505" s="22"/>
      <c r="CY505" s="22"/>
      <c r="CZ505" s="22"/>
      <c r="DA505" s="22"/>
      <c r="DB505" s="22"/>
      <c r="DC505" s="22"/>
      <c r="DD505" s="22"/>
      <c r="DE505" s="22"/>
      <c r="DF505" s="22"/>
      <c r="DG505" s="22"/>
      <c r="DH505" s="22"/>
      <c r="DI505" s="22"/>
      <c r="DJ505" s="22"/>
      <c r="DK505" s="22"/>
      <c r="DL505" s="22"/>
      <c r="DM505" s="22"/>
      <c r="DN505" s="22"/>
      <c r="DO505" s="22"/>
      <c r="DP505" s="22"/>
      <c r="DQ505" s="22"/>
      <c r="DR505" s="22"/>
      <c r="DS505" s="22"/>
      <c r="DT505" s="22"/>
      <c r="DU505" s="22"/>
      <c r="DV505" s="22"/>
      <c r="DW505" s="22"/>
      <c r="DX505" s="22"/>
      <c r="DY505" s="22"/>
      <c r="DZ505" s="22"/>
      <c r="EA505" s="22"/>
      <c r="EB505" s="22"/>
      <c r="EC505" s="26"/>
      <c r="ED505" s="26"/>
      <c r="EE505" s="26"/>
      <c r="EF505" s="27"/>
      <c r="EG505" s="3"/>
    </row>
    <row r="506" spans="2:137" s="19" customFormat="1" ht="11.25" customHeight="1" x14ac:dyDescent="0.2">
      <c r="B506" s="25"/>
      <c r="C506" s="21"/>
      <c r="D506" s="21"/>
      <c r="E506" s="21"/>
      <c r="F506" s="21"/>
      <c r="G506" s="21" t="s">
        <v>21</v>
      </c>
      <c r="H506" s="21"/>
      <c r="I506" s="21"/>
      <c r="J506" s="21"/>
      <c r="K506" s="21" t="s">
        <v>8</v>
      </c>
      <c r="L506" s="21"/>
      <c r="M506" s="21"/>
      <c r="N506" s="21" t="s">
        <v>9</v>
      </c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 t="str">
        <f>TEXT(AR503+AR504+AR505,"#,##0.#######")</f>
        <v>8,235.1</v>
      </c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6">
        <f>CQ506+CP506+CR506</f>
        <v>8235.1</v>
      </c>
      <c r="CP506" s="26" t="str">
        <f>TEXT(AR504,"#,###.0")</f>
        <v>1,197.1</v>
      </c>
      <c r="CQ506" s="26" t="str">
        <f>TEXT(AR503,"#,###.0")</f>
        <v>5,198.1</v>
      </c>
      <c r="CR506" s="27" t="str">
        <f>TEXT(AR505,"#,###.0")</f>
        <v>1,839.9</v>
      </c>
      <c r="CS506" s="22"/>
      <c r="CT506" s="22"/>
      <c r="CU506" s="22"/>
      <c r="CV506" s="22"/>
      <c r="CW506" s="22"/>
      <c r="CX506" s="22"/>
      <c r="CY506" s="22"/>
      <c r="CZ506" s="22"/>
      <c r="DA506" s="22"/>
      <c r="DB506" s="22"/>
      <c r="DC506" s="22"/>
      <c r="DD506" s="22"/>
      <c r="DE506" s="22"/>
      <c r="DF506" s="22"/>
      <c r="DG506" s="22"/>
      <c r="DH506" s="22"/>
      <c r="DI506" s="22"/>
      <c r="DJ506" s="22"/>
      <c r="DK506" s="22"/>
      <c r="DL506" s="22"/>
      <c r="DM506" s="22"/>
      <c r="DN506" s="22"/>
      <c r="DO506" s="22"/>
      <c r="DP506" s="22"/>
      <c r="DQ506" s="22"/>
      <c r="DR506" s="22"/>
      <c r="DS506" s="22"/>
      <c r="DT506" s="22"/>
      <c r="DU506" s="22"/>
      <c r="DV506" s="22"/>
      <c r="DW506" s="22"/>
      <c r="DX506" s="22"/>
      <c r="DY506" s="22"/>
      <c r="DZ506" s="22"/>
      <c r="EA506" s="22"/>
      <c r="EB506" s="22"/>
      <c r="EC506" s="26">
        <f>EE506+ED506+EF506</f>
        <v>8235.1</v>
      </c>
      <c r="ED506" s="26" t="str">
        <f>TEXT(AR504,"#,###.0")</f>
        <v>1,197.1</v>
      </c>
      <c r="EE506" s="26" t="str">
        <f>TEXT(AR503,"#,###.0")</f>
        <v>5,198.1</v>
      </c>
      <c r="EF506" s="27" t="str">
        <f>TEXT(AR505,"#,###.0")</f>
        <v>1,839.9</v>
      </c>
      <c r="EG506" s="3"/>
    </row>
    <row r="507" spans="2:137" s="19" customFormat="1" ht="11.25" customHeight="1" x14ac:dyDescent="0.2">
      <c r="B507" s="25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6"/>
      <c r="CP507" s="26"/>
      <c r="CQ507" s="26"/>
      <c r="CR507" s="27"/>
      <c r="CS507" s="22"/>
      <c r="CT507" s="22"/>
      <c r="CU507" s="22"/>
      <c r="CV507" s="22"/>
      <c r="CW507" s="22"/>
      <c r="CX507" s="22"/>
      <c r="CY507" s="22"/>
      <c r="CZ507" s="22"/>
      <c r="DA507" s="22"/>
      <c r="DB507" s="22"/>
      <c r="DC507" s="22"/>
      <c r="DD507" s="22"/>
      <c r="DE507" s="22"/>
      <c r="DF507" s="22"/>
      <c r="DG507" s="22"/>
      <c r="DH507" s="22"/>
      <c r="DI507" s="22"/>
      <c r="DJ507" s="22"/>
      <c r="DK507" s="22"/>
      <c r="DL507" s="22"/>
      <c r="DM507" s="22"/>
      <c r="DN507" s="22"/>
      <c r="DO507" s="22"/>
      <c r="DP507" s="22"/>
      <c r="DQ507" s="22"/>
      <c r="DR507" s="22"/>
      <c r="DS507" s="22"/>
      <c r="DT507" s="22"/>
      <c r="DU507" s="22"/>
      <c r="DV507" s="22"/>
      <c r="DW507" s="22"/>
      <c r="DX507" s="22"/>
      <c r="DY507" s="22"/>
      <c r="DZ507" s="22"/>
      <c r="EA507" s="22"/>
      <c r="EB507" s="22"/>
      <c r="EC507" s="26"/>
      <c r="ED507" s="26"/>
      <c r="EE507" s="26"/>
      <c r="EF507" s="27"/>
      <c r="EG507" s="3"/>
    </row>
    <row r="508" spans="2:137" s="19" customFormat="1" ht="11.25" customHeight="1" x14ac:dyDescent="0.2">
      <c r="B508" s="25"/>
      <c r="C508" s="21"/>
      <c r="D508" s="21"/>
      <c r="E508" s="21" t="s">
        <v>35</v>
      </c>
      <c r="F508" s="21"/>
      <c r="G508" s="21" t="s">
        <v>37</v>
      </c>
      <c r="H508" s="21"/>
      <c r="I508" s="21" t="s">
        <v>21</v>
      </c>
      <c r="J508" s="21"/>
      <c r="K508" s="21"/>
      <c r="L508" s="21"/>
      <c r="M508" s="21" t="s">
        <v>8</v>
      </c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6"/>
      <c r="CP508" s="26"/>
      <c r="CQ508" s="26"/>
      <c r="CR508" s="27"/>
      <c r="CS508" s="22"/>
      <c r="CT508" s="22"/>
      <c r="CU508" s="22"/>
      <c r="CV508" s="22"/>
      <c r="CW508" s="22"/>
      <c r="CX508" s="22"/>
      <c r="CY508" s="22"/>
      <c r="CZ508" s="22"/>
      <c r="DA508" s="22"/>
      <c r="DB508" s="22"/>
      <c r="DC508" s="22"/>
      <c r="DD508" s="22"/>
      <c r="DE508" s="22"/>
      <c r="DF508" s="22"/>
      <c r="DG508" s="22"/>
      <c r="DH508" s="22"/>
      <c r="DI508" s="22"/>
      <c r="DJ508" s="22"/>
      <c r="DK508" s="22"/>
      <c r="DL508" s="22"/>
      <c r="DM508" s="22"/>
      <c r="DN508" s="22"/>
      <c r="DO508" s="22"/>
      <c r="DP508" s="22"/>
      <c r="DQ508" s="22"/>
      <c r="DR508" s="22"/>
      <c r="DS508" s="22"/>
      <c r="DT508" s="22"/>
      <c r="DU508" s="22"/>
      <c r="DV508" s="22"/>
      <c r="DW508" s="22"/>
      <c r="DX508" s="22"/>
      <c r="DY508" s="22"/>
      <c r="DZ508" s="22"/>
      <c r="EA508" s="22"/>
      <c r="EB508" s="22"/>
      <c r="EC508" s="26"/>
      <c r="ED508" s="26"/>
      <c r="EE508" s="26"/>
      <c r="EF508" s="27"/>
      <c r="EG508" s="3"/>
    </row>
    <row r="509" spans="2:137" s="19" customFormat="1" ht="11.25" customHeight="1" x14ac:dyDescent="0.2">
      <c r="B509" s="25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6"/>
      <c r="CP509" s="26"/>
      <c r="CQ509" s="26"/>
      <c r="CR509" s="27"/>
      <c r="CS509" s="22"/>
      <c r="CT509" s="22"/>
      <c r="CU509" s="22"/>
      <c r="CV509" s="22"/>
      <c r="CW509" s="22"/>
      <c r="CX509" s="22"/>
      <c r="CY509" s="22"/>
      <c r="CZ509" s="22"/>
      <c r="DA509" s="22"/>
      <c r="DB509" s="22"/>
      <c r="DC509" s="22"/>
      <c r="DD509" s="22"/>
      <c r="DE509" s="22"/>
      <c r="DF509" s="22"/>
      <c r="DG509" s="22"/>
      <c r="DH509" s="22"/>
      <c r="DI509" s="22"/>
      <c r="DJ509" s="22"/>
      <c r="DK509" s="22"/>
      <c r="DL509" s="22"/>
      <c r="DM509" s="22"/>
      <c r="DN509" s="22"/>
      <c r="DO509" s="22"/>
      <c r="DP509" s="22"/>
      <c r="DQ509" s="22"/>
      <c r="DR509" s="22"/>
      <c r="DS509" s="22"/>
      <c r="DT509" s="22"/>
      <c r="DU509" s="22"/>
      <c r="DV509" s="22"/>
      <c r="DW509" s="22"/>
      <c r="DX509" s="22"/>
      <c r="DY509" s="22"/>
      <c r="DZ509" s="22"/>
      <c r="EA509" s="22"/>
      <c r="EB509" s="22"/>
      <c r="EC509" s="26"/>
      <c r="ED509" s="26"/>
      <c r="EE509" s="26"/>
      <c r="EF509" s="27"/>
      <c r="EG509" s="3"/>
    </row>
    <row r="510" spans="2:137" s="19" customFormat="1" ht="11.25" customHeight="1" x14ac:dyDescent="0.2">
      <c r="B510" s="25"/>
      <c r="C510" s="21"/>
      <c r="D510" s="21"/>
      <c r="E510" s="21"/>
      <c r="F510" s="21"/>
      <c r="G510" s="21"/>
      <c r="H510" s="21" t="s">
        <v>3</v>
      </c>
      <c r="I510" s="21"/>
      <c r="J510" s="21"/>
      <c r="K510" s="21"/>
      <c r="L510" s="21"/>
      <c r="M510" s="21"/>
      <c r="N510" s="21"/>
      <c r="O510" s="21" t="s">
        <v>9</v>
      </c>
      <c r="P510" s="21"/>
      <c r="Q510" s="21" t="str">
        <f>TEXT(EE497,"#,###.##")</f>
        <v>14,274.</v>
      </c>
      <c r="R510" s="21"/>
      <c r="S510" s="21"/>
      <c r="T510" s="21"/>
      <c r="U510" s="21"/>
      <c r="V510" s="21"/>
      <c r="W510" s="21"/>
      <c r="X510" s="21" t="s">
        <v>26</v>
      </c>
      <c r="Y510" s="21"/>
      <c r="Z510" s="21" t="str">
        <f>TEXT(EE506,"#,###.##")</f>
        <v>5,198.1</v>
      </c>
      <c r="AA510" s="21"/>
      <c r="AB510" s="21"/>
      <c r="AC510" s="21"/>
      <c r="AD510" s="21"/>
      <c r="AE510" s="21"/>
      <c r="AF510" s="21"/>
      <c r="AG510" s="21"/>
      <c r="AH510" s="21" t="s">
        <v>11</v>
      </c>
      <c r="AI510" s="21"/>
      <c r="AJ510" s="21"/>
      <c r="AK510" s="21" t="str">
        <f>TEXT(TRUNC(EE497+EE506,1),"#,##0.#")</f>
        <v>19,472.1</v>
      </c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6"/>
      <c r="CP510" s="26"/>
      <c r="CQ510" s="26"/>
      <c r="CR510" s="27"/>
      <c r="CS510" s="22"/>
      <c r="CT510" s="22"/>
      <c r="CU510" s="22"/>
      <c r="CV510" s="22"/>
      <c r="CW510" s="22"/>
      <c r="CX510" s="22"/>
      <c r="CY510" s="22"/>
      <c r="CZ510" s="22"/>
      <c r="DA510" s="22"/>
      <c r="DB510" s="22"/>
      <c r="DC510" s="22"/>
      <c r="DD510" s="22"/>
      <c r="DE510" s="22"/>
      <c r="DF510" s="22"/>
      <c r="DG510" s="22"/>
      <c r="DH510" s="22"/>
      <c r="DI510" s="22"/>
      <c r="DJ510" s="22"/>
      <c r="DK510" s="22"/>
      <c r="DL510" s="22"/>
      <c r="DM510" s="22"/>
      <c r="DN510" s="22"/>
      <c r="DO510" s="22"/>
      <c r="DP510" s="22"/>
      <c r="DQ510" s="22"/>
      <c r="DR510" s="22"/>
      <c r="DS510" s="22"/>
      <c r="DT510" s="22"/>
      <c r="DU510" s="22"/>
      <c r="DV510" s="22"/>
      <c r="DW510" s="22"/>
      <c r="DX510" s="22"/>
      <c r="DY510" s="22"/>
      <c r="DZ510" s="22"/>
      <c r="EA510" s="22"/>
      <c r="EB510" s="22"/>
      <c r="EC510" s="26"/>
      <c r="ED510" s="26"/>
      <c r="EE510" s="26"/>
      <c r="EF510" s="27"/>
      <c r="EG510" s="3"/>
    </row>
    <row r="511" spans="2:137" s="19" customFormat="1" ht="11.25" customHeight="1" x14ac:dyDescent="0.2">
      <c r="B511" s="25"/>
      <c r="C511" s="21"/>
      <c r="D511" s="21"/>
      <c r="E511" s="21"/>
      <c r="F511" s="21"/>
      <c r="G511" s="21"/>
      <c r="H511" s="21" t="s">
        <v>4</v>
      </c>
      <c r="I511" s="21"/>
      <c r="J511" s="21"/>
      <c r="K511" s="21"/>
      <c r="L511" s="21"/>
      <c r="M511" s="21"/>
      <c r="N511" s="21"/>
      <c r="O511" s="21" t="s">
        <v>9</v>
      </c>
      <c r="P511" s="21"/>
      <c r="Q511" s="21" t="str">
        <f>ED506</f>
        <v>1,197.1</v>
      </c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6"/>
      <c r="CP511" s="26"/>
      <c r="CQ511" s="26"/>
      <c r="CR511" s="27"/>
      <c r="CS511" s="22"/>
      <c r="CT511" s="22"/>
      <c r="CU511" s="22"/>
      <c r="CV511" s="22"/>
      <c r="CW511" s="22"/>
      <c r="CX511" s="22"/>
      <c r="CY511" s="22"/>
      <c r="CZ511" s="22"/>
      <c r="DA511" s="22"/>
      <c r="DB511" s="22"/>
      <c r="DC511" s="22"/>
      <c r="DD511" s="22"/>
      <c r="DE511" s="22"/>
      <c r="DF511" s="22"/>
      <c r="DG511" s="22"/>
      <c r="DH511" s="22"/>
      <c r="DI511" s="22"/>
      <c r="DJ511" s="22"/>
      <c r="DK511" s="22"/>
      <c r="DL511" s="22"/>
      <c r="DM511" s="22"/>
      <c r="DN511" s="22"/>
      <c r="DO511" s="22"/>
      <c r="DP511" s="22"/>
      <c r="DQ511" s="22"/>
      <c r="DR511" s="22"/>
      <c r="DS511" s="22"/>
      <c r="DT511" s="22"/>
      <c r="DU511" s="22"/>
      <c r="DV511" s="22"/>
      <c r="DW511" s="22"/>
      <c r="DX511" s="22"/>
      <c r="DY511" s="22"/>
      <c r="DZ511" s="22"/>
      <c r="EA511" s="22"/>
      <c r="EB511" s="22"/>
      <c r="EC511" s="26"/>
      <c r="ED511" s="26"/>
      <c r="EE511" s="26"/>
      <c r="EF511" s="27"/>
      <c r="EG511" s="3"/>
    </row>
    <row r="512" spans="2:137" s="108" customFormat="1" ht="11.25" customHeight="1" x14ac:dyDescent="0.2">
      <c r="B512" s="25"/>
      <c r="C512" s="105"/>
      <c r="D512" s="105"/>
      <c r="E512" s="105"/>
      <c r="F512" s="105"/>
      <c r="G512" s="105"/>
      <c r="H512" s="105" t="s">
        <v>19</v>
      </c>
      <c r="I512" s="105"/>
      <c r="J512" s="105"/>
      <c r="K512" s="105"/>
      <c r="L512" s="105" t="s">
        <v>20</v>
      </c>
      <c r="M512" s="105"/>
      <c r="N512" s="105"/>
      <c r="O512" s="105" t="s">
        <v>9</v>
      </c>
      <c r="P512" s="105"/>
      <c r="Q512" s="105" t="str">
        <f>EF506</f>
        <v>1,839.9</v>
      </c>
      <c r="R512" s="105"/>
      <c r="S512" s="105"/>
      <c r="T512" s="105"/>
      <c r="U512" s="105"/>
      <c r="V512" s="105"/>
      <c r="W512" s="105"/>
      <c r="X512" s="105"/>
      <c r="Y512" s="105"/>
      <c r="Z512" s="105"/>
      <c r="AA512" s="105"/>
      <c r="AB512" s="105"/>
      <c r="AC512" s="105"/>
      <c r="AD512" s="105"/>
      <c r="AE512" s="105"/>
      <c r="AF512" s="105"/>
      <c r="AG512" s="105"/>
      <c r="AH512" s="105"/>
      <c r="AI512" s="105"/>
      <c r="AJ512" s="105"/>
      <c r="AK512" s="105"/>
      <c r="AL512" s="105"/>
      <c r="AM512" s="105"/>
      <c r="AN512" s="105"/>
      <c r="AO512" s="105"/>
      <c r="AP512" s="105"/>
      <c r="AQ512" s="105"/>
      <c r="AR512" s="105"/>
      <c r="AS512" s="105"/>
      <c r="AT512" s="105"/>
      <c r="AU512" s="105"/>
      <c r="AV512" s="105"/>
      <c r="AW512" s="105"/>
      <c r="AX512" s="105"/>
      <c r="AY512" s="105"/>
      <c r="AZ512" s="105"/>
      <c r="BA512" s="105"/>
      <c r="BB512" s="105"/>
      <c r="BC512" s="105"/>
      <c r="BD512" s="105"/>
      <c r="BE512" s="105"/>
      <c r="BF512" s="105"/>
      <c r="BG512" s="105"/>
      <c r="BH512" s="105"/>
      <c r="BI512" s="105"/>
      <c r="BJ512" s="105"/>
      <c r="BK512" s="105"/>
      <c r="BL512" s="105"/>
      <c r="BM512" s="105"/>
      <c r="BN512" s="105"/>
      <c r="BO512" s="105"/>
      <c r="BP512" s="105"/>
      <c r="BQ512" s="105"/>
      <c r="BR512" s="105"/>
      <c r="BS512" s="105"/>
      <c r="BT512" s="105"/>
      <c r="BU512" s="105"/>
      <c r="BV512" s="105"/>
      <c r="BW512" s="105"/>
      <c r="BX512" s="105"/>
      <c r="BY512" s="105"/>
      <c r="BZ512" s="105"/>
      <c r="CA512" s="105"/>
      <c r="CB512" s="105"/>
      <c r="CC512" s="105"/>
      <c r="CD512" s="105"/>
      <c r="CE512" s="105"/>
      <c r="CF512" s="105"/>
      <c r="CG512" s="105"/>
      <c r="CH512" s="105"/>
      <c r="CI512" s="105"/>
      <c r="CJ512" s="105"/>
      <c r="CK512" s="105"/>
      <c r="CL512" s="105"/>
      <c r="CM512" s="105"/>
      <c r="CN512" s="105"/>
      <c r="CO512" s="26"/>
      <c r="CP512" s="26"/>
      <c r="CQ512" s="26"/>
      <c r="CR512" s="27"/>
      <c r="CS512" s="106"/>
      <c r="CT512" s="106"/>
      <c r="CU512" s="106"/>
      <c r="CV512" s="106"/>
      <c r="CW512" s="106"/>
      <c r="CX512" s="106"/>
      <c r="CY512" s="106"/>
      <c r="CZ512" s="106"/>
      <c r="DA512" s="106"/>
      <c r="DB512" s="106"/>
      <c r="DC512" s="106"/>
      <c r="DD512" s="106"/>
      <c r="DE512" s="106"/>
      <c r="DF512" s="106"/>
      <c r="DG512" s="106"/>
      <c r="DH512" s="106"/>
      <c r="DI512" s="106"/>
      <c r="DJ512" s="106"/>
      <c r="DK512" s="106"/>
      <c r="DL512" s="106"/>
      <c r="DM512" s="106"/>
      <c r="DN512" s="106"/>
      <c r="DO512" s="106"/>
      <c r="DP512" s="106"/>
      <c r="DQ512" s="106"/>
      <c r="DR512" s="106"/>
      <c r="DS512" s="106"/>
      <c r="DT512" s="106"/>
      <c r="DU512" s="106"/>
      <c r="DV512" s="106"/>
      <c r="DW512" s="106"/>
      <c r="DX512" s="106"/>
      <c r="DY512" s="106"/>
      <c r="DZ512" s="106"/>
      <c r="EA512" s="106"/>
      <c r="EB512" s="106"/>
      <c r="EC512" s="26"/>
      <c r="ED512" s="26"/>
      <c r="EE512" s="26"/>
      <c r="EF512" s="27"/>
      <c r="EG512" s="107"/>
    </row>
    <row r="513" spans="2:137" s="108" customFormat="1" ht="11.25" customHeight="1" x14ac:dyDescent="0.2">
      <c r="B513" s="25"/>
      <c r="C513" s="105"/>
      <c r="D513" s="105"/>
      <c r="E513" s="105"/>
      <c r="F513" s="105"/>
      <c r="G513" s="105"/>
      <c r="H513" s="105"/>
      <c r="I513" s="105"/>
      <c r="J513" s="105" t="s">
        <v>8</v>
      </c>
      <c r="K513" s="105"/>
      <c r="L513" s="105"/>
      <c r="M513" s="105"/>
      <c r="N513" s="105"/>
      <c r="O513" s="105" t="s">
        <v>9</v>
      </c>
      <c r="P513" s="105"/>
      <c r="Q513" s="105"/>
      <c r="R513" s="105" t="str">
        <f>TEXT(AK510+Q511+Q512,"#,##0.#######")</f>
        <v>22,509.1</v>
      </c>
      <c r="S513" s="105"/>
      <c r="T513" s="105"/>
      <c r="U513" s="105"/>
      <c r="V513" s="105"/>
      <c r="W513" s="105"/>
      <c r="X513" s="105"/>
      <c r="Y513" s="105"/>
      <c r="Z513" s="105"/>
      <c r="AA513" s="105"/>
      <c r="AB513" s="105"/>
      <c r="AC513" s="105"/>
      <c r="AD513" s="105"/>
      <c r="AE513" s="105"/>
      <c r="AF513" s="105"/>
      <c r="AG513" s="105"/>
      <c r="AH513" s="105"/>
      <c r="AI513" s="105"/>
      <c r="AJ513" s="105"/>
      <c r="AK513" s="105"/>
      <c r="AL513" s="105"/>
      <c r="AM513" s="105"/>
      <c r="AN513" s="105"/>
      <c r="AO513" s="105"/>
      <c r="AP513" s="105"/>
      <c r="AQ513" s="105"/>
      <c r="AR513" s="105"/>
      <c r="AS513" s="105"/>
      <c r="AT513" s="105"/>
      <c r="AU513" s="105"/>
      <c r="AV513" s="105"/>
      <c r="AW513" s="105"/>
      <c r="AX513" s="105"/>
      <c r="AY513" s="105"/>
      <c r="AZ513" s="105"/>
      <c r="BA513" s="105"/>
      <c r="BB513" s="105"/>
      <c r="BC513" s="105"/>
      <c r="BD513" s="105"/>
      <c r="BE513" s="105"/>
      <c r="BF513" s="105"/>
      <c r="BG513" s="105"/>
      <c r="BH513" s="105"/>
      <c r="BI513" s="105"/>
      <c r="BJ513" s="105"/>
      <c r="BK513" s="105"/>
      <c r="BL513" s="105"/>
      <c r="BM513" s="105"/>
      <c r="BN513" s="105"/>
      <c r="BO513" s="105"/>
      <c r="BP513" s="105"/>
      <c r="BQ513" s="105"/>
      <c r="BR513" s="105"/>
      <c r="BS513" s="105"/>
      <c r="BT513" s="105"/>
      <c r="BU513" s="105"/>
      <c r="BV513" s="105"/>
      <c r="BW513" s="105"/>
      <c r="BX513" s="105"/>
      <c r="BY513" s="105"/>
      <c r="BZ513" s="105"/>
      <c r="CA513" s="105"/>
      <c r="CB513" s="105"/>
      <c r="CC513" s="105"/>
      <c r="CD513" s="105"/>
      <c r="CE513" s="105"/>
      <c r="CF513" s="105"/>
      <c r="CG513" s="105"/>
      <c r="CH513" s="105"/>
      <c r="CI513" s="105"/>
      <c r="CJ513" s="105"/>
      <c r="CK513" s="105"/>
      <c r="CL513" s="105"/>
      <c r="CM513" s="105"/>
      <c r="CN513" s="105"/>
      <c r="CO513" s="26">
        <f>CQ513+CP513+CR513</f>
        <v>22509.1</v>
      </c>
      <c r="CP513" s="26" t="str">
        <f>TEXT(Q511,"#,###.0")</f>
        <v>1,197.1</v>
      </c>
      <c r="CQ513" s="26" t="str">
        <f>TEXT(AK510,"#,###.0")</f>
        <v>19,472.1</v>
      </c>
      <c r="CR513" s="27" t="str">
        <f>TEXT(Q512,"#,###.0")</f>
        <v>1,839.9</v>
      </c>
      <c r="CS513" s="106"/>
      <c r="CT513" s="106"/>
      <c r="CU513" s="106"/>
      <c r="CV513" s="106"/>
      <c r="CW513" s="106"/>
      <c r="CX513" s="106"/>
      <c r="CY513" s="106"/>
      <c r="CZ513" s="106"/>
      <c r="DA513" s="106"/>
      <c r="DB513" s="106"/>
      <c r="DC513" s="106"/>
      <c r="DD513" s="106"/>
      <c r="DE513" s="106"/>
      <c r="DF513" s="106"/>
      <c r="DG513" s="106"/>
      <c r="DH513" s="106"/>
      <c r="DI513" s="106"/>
      <c r="DJ513" s="106"/>
      <c r="DK513" s="106"/>
      <c r="DL513" s="106"/>
      <c r="DM513" s="106"/>
      <c r="DN513" s="106"/>
      <c r="DO513" s="106"/>
      <c r="DP513" s="106"/>
      <c r="DQ513" s="106"/>
      <c r="DR513" s="106"/>
      <c r="DS513" s="106"/>
      <c r="DT513" s="106"/>
      <c r="DU513" s="106"/>
      <c r="DV513" s="106"/>
      <c r="DW513" s="106"/>
      <c r="DX513" s="106"/>
      <c r="DY513" s="106"/>
      <c r="DZ513" s="106"/>
      <c r="EA513" s="106"/>
      <c r="EB513" s="106"/>
      <c r="EC513" s="26">
        <f>EE513+ED513+EF513</f>
        <v>22509.1</v>
      </c>
      <c r="ED513" s="26" t="str">
        <f>TEXT(Q511,"#,###.0")</f>
        <v>1,197.1</v>
      </c>
      <c r="EE513" s="26" t="str">
        <f>TEXT(AK510,"#,###.0")</f>
        <v>19,472.1</v>
      </c>
      <c r="EF513" s="27" t="str">
        <f>TEXT(Q512,"#,###.0")</f>
        <v>1,839.9</v>
      </c>
      <c r="EG513" s="107"/>
    </row>
    <row r="514" spans="2:137" s="19" customFormat="1" ht="11.25" customHeight="1" x14ac:dyDescent="0.2">
      <c r="B514" s="25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6"/>
      <c r="CP514" s="26"/>
      <c r="CQ514" s="26"/>
      <c r="CR514" s="27"/>
      <c r="CS514" s="22"/>
      <c r="CT514" s="22"/>
      <c r="CU514" s="22"/>
      <c r="CV514" s="22"/>
      <c r="CW514" s="22"/>
      <c r="CX514" s="22"/>
      <c r="CY514" s="22"/>
      <c r="CZ514" s="22"/>
      <c r="DA514" s="22"/>
      <c r="DB514" s="22"/>
      <c r="DC514" s="22"/>
      <c r="DD514" s="22"/>
      <c r="DE514" s="22"/>
      <c r="DF514" s="22"/>
      <c r="DG514" s="22"/>
      <c r="DH514" s="22"/>
      <c r="DI514" s="22"/>
      <c r="DJ514" s="22"/>
      <c r="DK514" s="22"/>
      <c r="DL514" s="22"/>
      <c r="DM514" s="22"/>
      <c r="DN514" s="22"/>
      <c r="DO514" s="22"/>
      <c r="DP514" s="22"/>
      <c r="DQ514" s="22"/>
      <c r="DR514" s="22"/>
      <c r="DS514" s="22"/>
      <c r="DT514" s="22"/>
      <c r="DU514" s="22"/>
      <c r="DV514" s="22"/>
      <c r="DW514" s="22"/>
      <c r="DX514" s="22"/>
      <c r="DY514" s="22"/>
      <c r="DZ514" s="22"/>
      <c r="EA514" s="22"/>
      <c r="EB514" s="22"/>
      <c r="EC514" s="26"/>
      <c r="ED514" s="26"/>
      <c r="EE514" s="26"/>
      <c r="EF514" s="27"/>
      <c r="EG514" s="3"/>
    </row>
    <row r="515" spans="2:137" s="19" customFormat="1" ht="11.25" customHeight="1" x14ac:dyDescent="0.2">
      <c r="B515" s="25"/>
      <c r="C515" s="21"/>
      <c r="D515" s="21" t="s">
        <v>31</v>
      </c>
      <c r="E515" s="21"/>
      <c r="F515" s="21"/>
      <c r="G515" s="21" t="s">
        <v>23</v>
      </c>
      <c r="H515" s="21"/>
      <c r="I515" s="21"/>
      <c r="J515" s="21"/>
      <c r="K515" s="21"/>
      <c r="L515" s="21"/>
      <c r="M515" s="21" t="s">
        <v>8</v>
      </c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6"/>
      <c r="CP515" s="26"/>
      <c r="CQ515" s="26"/>
      <c r="CR515" s="27"/>
      <c r="CS515" s="22"/>
      <c r="CT515" s="22"/>
      <c r="CU515" s="22"/>
      <c r="CV515" s="22"/>
      <c r="CW515" s="22"/>
      <c r="CX515" s="22"/>
      <c r="CY515" s="22"/>
      <c r="CZ515" s="22"/>
      <c r="DA515" s="22"/>
      <c r="DB515" s="22"/>
      <c r="DC515" s="22"/>
      <c r="DD515" s="22"/>
      <c r="DE515" s="22"/>
      <c r="DF515" s="22"/>
      <c r="DG515" s="22"/>
      <c r="DH515" s="22"/>
      <c r="DI515" s="22"/>
      <c r="DJ515" s="22"/>
      <c r="DK515" s="22"/>
      <c r="DL515" s="22"/>
      <c r="DM515" s="22"/>
      <c r="DN515" s="22"/>
      <c r="DO515" s="22"/>
      <c r="DP515" s="22"/>
      <c r="DQ515" s="22"/>
      <c r="DR515" s="22"/>
      <c r="DS515" s="22"/>
      <c r="DT515" s="22"/>
      <c r="DU515" s="22"/>
      <c r="DV515" s="22"/>
      <c r="DW515" s="22"/>
      <c r="DX515" s="22"/>
      <c r="DY515" s="22"/>
      <c r="DZ515" s="22"/>
      <c r="EA515" s="22"/>
      <c r="EB515" s="22"/>
      <c r="EC515" s="26"/>
      <c r="ED515" s="26"/>
      <c r="EE515" s="26"/>
      <c r="EF515" s="27"/>
      <c r="EG515" s="3"/>
    </row>
    <row r="516" spans="2:137" s="19" customFormat="1" ht="11.25" customHeight="1" x14ac:dyDescent="0.2">
      <c r="B516" s="25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6"/>
      <c r="CP516" s="26"/>
      <c r="CQ516" s="26"/>
      <c r="CR516" s="27"/>
      <c r="CS516" s="22"/>
      <c r="CT516" s="22"/>
      <c r="CU516" s="22"/>
      <c r="CV516" s="22"/>
      <c r="CW516" s="22"/>
      <c r="CX516" s="22"/>
      <c r="CY516" s="22"/>
      <c r="CZ516" s="22"/>
      <c r="DA516" s="22"/>
      <c r="DB516" s="22"/>
      <c r="DC516" s="22"/>
      <c r="DD516" s="22"/>
      <c r="DE516" s="22"/>
      <c r="DF516" s="22"/>
      <c r="DG516" s="22"/>
      <c r="DH516" s="22"/>
      <c r="DI516" s="22"/>
      <c r="DJ516" s="22"/>
      <c r="DK516" s="22"/>
      <c r="DL516" s="22"/>
      <c r="DM516" s="22"/>
      <c r="DN516" s="22"/>
      <c r="DO516" s="22"/>
      <c r="DP516" s="22"/>
      <c r="DQ516" s="22"/>
      <c r="DR516" s="22"/>
      <c r="DS516" s="22"/>
      <c r="DT516" s="22"/>
      <c r="DU516" s="22"/>
      <c r="DV516" s="22"/>
      <c r="DW516" s="22"/>
      <c r="DX516" s="22"/>
      <c r="DY516" s="22"/>
      <c r="DZ516" s="22"/>
      <c r="EA516" s="22"/>
      <c r="EB516" s="22"/>
      <c r="EC516" s="26"/>
      <c r="ED516" s="26"/>
      <c r="EE516" s="26"/>
      <c r="EF516" s="27"/>
      <c r="EG516" s="3"/>
    </row>
    <row r="517" spans="2:137" s="19" customFormat="1" ht="11.25" customHeight="1" x14ac:dyDescent="0.2">
      <c r="B517" s="25"/>
      <c r="C517" s="21"/>
      <c r="D517" s="21"/>
      <c r="E517" s="21"/>
      <c r="F517" s="21"/>
      <c r="G517" s="21"/>
      <c r="H517" s="21" t="s">
        <v>3</v>
      </c>
      <c r="I517" s="21"/>
      <c r="J517" s="21"/>
      <c r="K517" s="21"/>
      <c r="L517" s="21"/>
      <c r="M517" s="21"/>
      <c r="N517" s="21"/>
      <c r="O517" s="21" t="s">
        <v>9</v>
      </c>
      <c r="P517" s="21"/>
      <c r="Q517" s="21" t="str">
        <f>TEXT(EE487,"#,###.##")</f>
        <v>24,472.9</v>
      </c>
      <c r="R517" s="21"/>
      <c r="S517" s="21"/>
      <c r="T517" s="21"/>
      <c r="U517" s="21"/>
      <c r="V517" s="21"/>
      <c r="W517" s="21"/>
      <c r="X517" s="21"/>
      <c r="Y517" s="21"/>
      <c r="Z517" s="21" t="s">
        <v>26</v>
      </c>
      <c r="AA517" s="21"/>
      <c r="AB517" s="21" t="str">
        <f>TEXT(EE513,"#,###.##")</f>
        <v>19,472.1</v>
      </c>
      <c r="AC517" s="21"/>
      <c r="AD517" s="21"/>
      <c r="AE517" s="21"/>
      <c r="AF517" s="21"/>
      <c r="AG517" s="21"/>
      <c r="AH517" s="21"/>
      <c r="AI517" s="21"/>
      <c r="AJ517" s="21"/>
      <c r="AK517" s="21" t="s">
        <v>11</v>
      </c>
      <c r="AL517" s="21"/>
      <c r="AM517" s="21"/>
      <c r="AN517" s="21" t="str">
        <f>TEXT(TRUNC(EE487+EE513,0),"#,##0")</f>
        <v>43,945</v>
      </c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6"/>
      <c r="CP517" s="26"/>
      <c r="CQ517" s="26"/>
      <c r="CR517" s="27"/>
      <c r="CS517" s="22"/>
      <c r="CT517" s="22"/>
      <c r="CU517" s="22"/>
      <c r="CV517" s="22"/>
      <c r="CW517" s="22"/>
      <c r="CX517" s="22"/>
      <c r="CY517" s="22"/>
      <c r="CZ517" s="22"/>
      <c r="DA517" s="22"/>
      <c r="DB517" s="22"/>
      <c r="DC517" s="22"/>
      <c r="DD517" s="22"/>
      <c r="DE517" s="22"/>
      <c r="DF517" s="22"/>
      <c r="DG517" s="22"/>
      <c r="DH517" s="22"/>
      <c r="DI517" s="22"/>
      <c r="DJ517" s="22"/>
      <c r="DK517" s="22"/>
      <c r="DL517" s="22"/>
      <c r="DM517" s="22"/>
      <c r="DN517" s="22"/>
      <c r="DO517" s="22"/>
      <c r="DP517" s="22"/>
      <c r="DQ517" s="22"/>
      <c r="DR517" s="22"/>
      <c r="DS517" s="22"/>
      <c r="DT517" s="22"/>
      <c r="DU517" s="22"/>
      <c r="DV517" s="22"/>
      <c r="DW517" s="22"/>
      <c r="DX517" s="22"/>
      <c r="DY517" s="22"/>
      <c r="DZ517" s="22"/>
      <c r="EA517" s="22"/>
      <c r="EB517" s="22"/>
      <c r="EC517" s="26"/>
      <c r="ED517" s="26"/>
      <c r="EE517" s="26"/>
      <c r="EF517" s="27"/>
      <c r="EG517" s="3"/>
    </row>
    <row r="518" spans="2:137" s="19" customFormat="1" ht="11.25" customHeight="1" x14ac:dyDescent="0.2">
      <c r="B518" s="25"/>
      <c r="C518" s="21"/>
      <c r="D518" s="21"/>
      <c r="E518" s="21"/>
      <c r="F518" s="21"/>
      <c r="G518" s="21"/>
      <c r="H518" s="21" t="s">
        <v>4</v>
      </c>
      <c r="I518" s="21"/>
      <c r="J518" s="21"/>
      <c r="K518" s="21"/>
      <c r="L518" s="21"/>
      <c r="M518" s="21"/>
      <c r="N518" s="21"/>
      <c r="O518" s="21" t="s">
        <v>9</v>
      </c>
      <c r="P518" s="21"/>
      <c r="Q518" s="21" t="str">
        <f>TEXT(ED458,"#,###.##")</f>
        <v>33,137.5</v>
      </c>
      <c r="R518" s="21"/>
      <c r="S518" s="21"/>
      <c r="T518" s="21"/>
      <c r="U518" s="21"/>
      <c r="V518" s="21"/>
      <c r="W518" s="21"/>
      <c r="X518" s="21"/>
      <c r="Y518" s="21"/>
      <c r="Z518" s="21" t="s">
        <v>26</v>
      </c>
      <c r="AA518" s="21"/>
      <c r="AB518" s="21" t="str">
        <f>TEXT(ED487,"#,###.##")</f>
        <v>1,762.4</v>
      </c>
      <c r="AC518" s="21"/>
      <c r="AD518" s="21"/>
      <c r="AE518" s="21"/>
      <c r="AF518" s="21"/>
      <c r="AG518" s="21"/>
      <c r="AH518" s="21"/>
      <c r="AI518" s="21"/>
      <c r="AJ518" s="21" t="s">
        <v>26</v>
      </c>
      <c r="AK518" s="21"/>
      <c r="AL518" s="21" t="str">
        <f>TEXT(ED513,"#,###.##")</f>
        <v>1,197.1</v>
      </c>
      <c r="AM518" s="21"/>
      <c r="AN518" s="21"/>
      <c r="AO518" s="21"/>
      <c r="AP518" s="21"/>
      <c r="AQ518" s="21"/>
      <c r="AR518" s="21"/>
      <c r="AS518" s="21"/>
      <c r="AT518" s="21" t="s">
        <v>11</v>
      </c>
      <c r="AU518" s="21"/>
      <c r="AV518" s="21"/>
      <c r="AW518" s="21" t="str">
        <f>TEXT(TRUNC(ED458+ED487+ED513,0),"#,##0")</f>
        <v>36,097</v>
      </c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6"/>
      <c r="CP518" s="26"/>
      <c r="CQ518" s="26"/>
      <c r="CR518" s="27"/>
      <c r="CS518" s="22"/>
      <c r="CT518" s="22"/>
      <c r="CU518" s="22"/>
      <c r="CV518" s="22"/>
      <c r="CW518" s="22"/>
      <c r="CX518" s="22"/>
      <c r="CY518" s="22"/>
      <c r="CZ518" s="22"/>
      <c r="DA518" s="22"/>
      <c r="DB518" s="22"/>
      <c r="DC518" s="22"/>
      <c r="DD518" s="22"/>
      <c r="DE518" s="22"/>
      <c r="DF518" s="22"/>
      <c r="DG518" s="22"/>
      <c r="DH518" s="22"/>
      <c r="DI518" s="22"/>
      <c r="DJ518" s="22"/>
      <c r="DK518" s="22"/>
      <c r="DL518" s="22"/>
      <c r="DM518" s="22"/>
      <c r="DN518" s="22"/>
      <c r="DO518" s="22"/>
      <c r="DP518" s="22"/>
      <c r="DQ518" s="22"/>
      <c r="DR518" s="22"/>
      <c r="DS518" s="22"/>
      <c r="DT518" s="22"/>
      <c r="DU518" s="22"/>
      <c r="DV518" s="22"/>
      <c r="DW518" s="22"/>
      <c r="DX518" s="22"/>
      <c r="DY518" s="22"/>
      <c r="DZ518" s="22"/>
      <c r="EA518" s="22"/>
      <c r="EB518" s="22"/>
      <c r="EC518" s="26"/>
      <c r="ED518" s="26"/>
      <c r="EE518" s="26"/>
      <c r="EF518" s="27"/>
      <c r="EG518" s="3"/>
    </row>
    <row r="519" spans="2:137" s="19" customFormat="1" ht="11.25" customHeight="1" x14ac:dyDescent="0.2">
      <c r="B519" s="25"/>
      <c r="C519" s="21"/>
      <c r="D519" s="21"/>
      <c r="E519" s="21"/>
      <c r="F519" s="21"/>
      <c r="G519" s="21"/>
      <c r="H519" s="21" t="s">
        <v>19</v>
      </c>
      <c r="I519" s="21"/>
      <c r="J519" s="21"/>
      <c r="K519" s="21"/>
      <c r="L519" s="21" t="s">
        <v>20</v>
      </c>
      <c r="M519" s="21"/>
      <c r="N519" s="21"/>
      <c r="O519" s="21" t="s">
        <v>9</v>
      </c>
      <c r="P519" s="21"/>
      <c r="Q519" s="21" t="str">
        <f>TEXT(EF487,"#,###.##")</f>
        <v>2,294.</v>
      </c>
      <c r="R519" s="21"/>
      <c r="S519" s="21"/>
      <c r="T519" s="21"/>
      <c r="U519" s="21"/>
      <c r="V519" s="21"/>
      <c r="W519" s="21" t="s">
        <v>26</v>
      </c>
      <c r="X519" s="21"/>
      <c r="Y519" s="21" t="str">
        <f>TEXT(EF513,"#,###.##")</f>
        <v>1,839.9</v>
      </c>
      <c r="Z519" s="21"/>
      <c r="AA519" s="21"/>
      <c r="AB519" s="21"/>
      <c r="AC519" s="21"/>
      <c r="AD519" s="21"/>
      <c r="AE519" s="21"/>
      <c r="AF519" s="21"/>
      <c r="AG519" s="21" t="s">
        <v>11</v>
      </c>
      <c r="AH519" s="21"/>
      <c r="AI519" s="21"/>
      <c r="AJ519" s="21" t="str">
        <f>TEXT(TRUNC(EF487+EF513,0),"#,##0")</f>
        <v>4,133</v>
      </c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6"/>
      <c r="CP519" s="26"/>
      <c r="CQ519" s="26"/>
      <c r="CR519" s="27"/>
      <c r="CS519" s="22"/>
      <c r="CT519" s="22"/>
      <c r="CU519" s="22"/>
      <c r="CV519" s="22"/>
      <c r="CW519" s="22"/>
      <c r="CX519" s="22"/>
      <c r="CY519" s="22"/>
      <c r="CZ519" s="22"/>
      <c r="DA519" s="22"/>
      <c r="DB519" s="22"/>
      <c r="DC519" s="22"/>
      <c r="DD519" s="22"/>
      <c r="DE519" s="22"/>
      <c r="DF519" s="22"/>
      <c r="DG519" s="22"/>
      <c r="DH519" s="22"/>
      <c r="DI519" s="22"/>
      <c r="DJ519" s="22"/>
      <c r="DK519" s="22"/>
      <c r="DL519" s="22"/>
      <c r="DM519" s="22"/>
      <c r="DN519" s="22"/>
      <c r="DO519" s="22"/>
      <c r="DP519" s="22"/>
      <c r="DQ519" s="22"/>
      <c r="DR519" s="22"/>
      <c r="DS519" s="22"/>
      <c r="DT519" s="22"/>
      <c r="DU519" s="22"/>
      <c r="DV519" s="22"/>
      <c r="DW519" s="22"/>
      <c r="DX519" s="22"/>
      <c r="DY519" s="22"/>
      <c r="DZ519" s="22"/>
      <c r="EA519" s="22"/>
      <c r="EB519" s="22"/>
      <c r="EC519" s="26"/>
      <c r="ED519" s="26"/>
      <c r="EE519" s="26"/>
      <c r="EF519" s="27"/>
      <c r="EG519" s="3"/>
    </row>
    <row r="520" spans="2:137" s="19" customFormat="1" ht="11.25" customHeight="1" x14ac:dyDescent="0.2">
      <c r="B520" s="25"/>
      <c r="C520" s="21"/>
      <c r="D520" s="21"/>
      <c r="E520" s="21"/>
      <c r="F520" s="21"/>
      <c r="G520" s="21"/>
      <c r="H520" s="21"/>
      <c r="I520" s="21"/>
      <c r="J520" s="21" t="s">
        <v>8</v>
      </c>
      <c r="K520" s="21"/>
      <c r="L520" s="21"/>
      <c r="M520" s="21"/>
      <c r="N520" s="21"/>
      <c r="O520" s="21" t="s">
        <v>9</v>
      </c>
      <c r="P520" s="21"/>
      <c r="Q520" s="21"/>
      <c r="R520" s="21" t="str">
        <f>TEXT(AN517+AW518+AJ519,"#,##0")</f>
        <v>84,175</v>
      </c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32">
        <f>CQ520+CP520+CR520</f>
        <v>84175</v>
      </c>
      <c r="CP520" s="26" t="str">
        <f>TEXT(AW518,"#,##0")</f>
        <v>36,097</v>
      </c>
      <c r="CQ520" s="26" t="str">
        <f>TEXT(AN517,"#,##0")</f>
        <v>43,945</v>
      </c>
      <c r="CR520" s="27" t="str">
        <f>TEXT(AJ519,"#,##0")</f>
        <v>4,133</v>
      </c>
      <c r="CS520" s="22"/>
      <c r="CT520" s="22"/>
      <c r="CU520" s="22"/>
      <c r="CV520" s="22"/>
      <c r="CW520" s="22"/>
      <c r="CX520" s="22"/>
      <c r="CY520" s="22"/>
      <c r="CZ520" s="22"/>
      <c r="DA520" s="22"/>
      <c r="DB520" s="22"/>
      <c r="DC520" s="22"/>
      <c r="DD520" s="22"/>
      <c r="DE520" s="22"/>
      <c r="DF520" s="22"/>
      <c r="DG520" s="22"/>
      <c r="DH520" s="22"/>
      <c r="DI520" s="22"/>
      <c r="DJ520" s="22"/>
      <c r="DK520" s="22"/>
      <c r="DL520" s="22"/>
      <c r="DM520" s="22"/>
      <c r="DN520" s="22"/>
      <c r="DO520" s="22"/>
      <c r="DP520" s="22"/>
      <c r="DQ520" s="22"/>
      <c r="DR520" s="22"/>
      <c r="DS520" s="22"/>
      <c r="DT520" s="22"/>
      <c r="DU520" s="22"/>
      <c r="DV520" s="22"/>
      <c r="DW520" s="22"/>
      <c r="DX520" s="22"/>
      <c r="DY520" s="22"/>
      <c r="DZ520" s="22"/>
      <c r="EA520" s="22"/>
      <c r="EB520" s="22"/>
      <c r="EC520" s="32">
        <f>EE520+ED520+EF520</f>
        <v>84175</v>
      </c>
      <c r="ED520" s="26" t="str">
        <f>TEXT(AW518,"#,##0")</f>
        <v>36,097</v>
      </c>
      <c r="EE520" s="26" t="str">
        <f>TEXT(AN517,"#,##0")</f>
        <v>43,945</v>
      </c>
      <c r="EF520" s="27" t="str">
        <f>TEXT(AJ519,"#,##0")</f>
        <v>4,133</v>
      </c>
      <c r="EG520" s="3"/>
    </row>
    <row r="521" spans="2:137" s="19" customFormat="1" ht="11.25" customHeight="1" x14ac:dyDescent="0.2">
      <c r="B521" s="28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  <c r="AC521" s="29"/>
      <c r="AD521" s="29"/>
      <c r="AE521" s="29"/>
      <c r="AF521" s="29"/>
      <c r="AG521" s="29"/>
      <c r="AH521" s="29"/>
      <c r="AI521" s="29"/>
      <c r="AJ521" s="29"/>
      <c r="AK521" s="29"/>
      <c r="AL521" s="29"/>
      <c r="AM521" s="29"/>
      <c r="AN521" s="29"/>
      <c r="AO521" s="29"/>
      <c r="AP521" s="29"/>
      <c r="AQ521" s="29"/>
      <c r="AR521" s="29"/>
      <c r="AS521" s="29"/>
      <c r="AT521" s="29"/>
      <c r="AU521" s="29"/>
      <c r="AV521" s="29"/>
      <c r="AW521" s="29"/>
      <c r="AX521" s="29"/>
      <c r="AY521" s="29"/>
      <c r="AZ521" s="29"/>
      <c r="BA521" s="29"/>
      <c r="BB521" s="29"/>
      <c r="BC521" s="29"/>
      <c r="BD521" s="29"/>
      <c r="BE521" s="29"/>
      <c r="BF521" s="29"/>
      <c r="BG521" s="29"/>
      <c r="BH521" s="29"/>
      <c r="BI521" s="29"/>
      <c r="BJ521" s="29"/>
      <c r="BK521" s="29"/>
      <c r="BL521" s="29"/>
      <c r="BM521" s="29"/>
      <c r="BN521" s="29"/>
      <c r="BO521" s="29"/>
      <c r="BP521" s="29"/>
      <c r="BQ521" s="29"/>
      <c r="BR521" s="29"/>
      <c r="BS521" s="29"/>
      <c r="BT521" s="29"/>
      <c r="BU521" s="29"/>
      <c r="BV521" s="29"/>
      <c r="BW521" s="29"/>
      <c r="BX521" s="29"/>
      <c r="BY521" s="29"/>
      <c r="BZ521" s="29"/>
      <c r="CA521" s="29"/>
      <c r="CB521" s="29"/>
      <c r="CC521" s="29"/>
      <c r="CD521" s="29"/>
      <c r="CE521" s="29"/>
      <c r="CF521" s="29"/>
      <c r="CG521" s="29"/>
      <c r="CH521" s="29"/>
      <c r="CI521" s="29"/>
      <c r="CJ521" s="29"/>
      <c r="CK521" s="29"/>
      <c r="CL521" s="29"/>
      <c r="CM521" s="29"/>
      <c r="CN521" s="29"/>
      <c r="CO521" s="30"/>
      <c r="CP521" s="30"/>
      <c r="CQ521" s="30"/>
      <c r="CR521" s="31"/>
      <c r="CS521" s="22"/>
      <c r="CT521" s="22"/>
      <c r="CU521" s="22"/>
      <c r="CV521" s="22"/>
      <c r="CW521" s="22"/>
      <c r="CX521" s="22"/>
      <c r="CY521" s="22"/>
      <c r="CZ521" s="22"/>
      <c r="DA521" s="22"/>
      <c r="DB521" s="22"/>
      <c r="DC521" s="22"/>
      <c r="DD521" s="22"/>
      <c r="DE521" s="22"/>
      <c r="DF521" s="22"/>
      <c r="DG521" s="22"/>
      <c r="DH521" s="22"/>
      <c r="DI521" s="22"/>
      <c r="DJ521" s="22"/>
      <c r="DK521" s="22"/>
      <c r="DL521" s="22"/>
      <c r="DM521" s="22"/>
      <c r="DN521" s="22"/>
      <c r="DO521" s="22"/>
      <c r="DP521" s="22"/>
      <c r="DQ521" s="22"/>
      <c r="DR521" s="22"/>
      <c r="DS521" s="22"/>
      <c r="DT521" s="22"/>
      <c r="DU521" s="22"/>
      <c r="DV521" s="22"/>
      <c r="DW521" s="22"/>
      <c r="DX521" s="22"/>
      <c r="DY521" s="22"/>
      <c r="DZ521" s="22"/>
      <c r="EA521" s="22"/>
      <c r="EB521" s="22"/>
      <c r="EC521" s="26"/>
      <c r="ED521" s="26"/>
      <c r="EE521" s="26"/>
      <c r="EF521" s="27"/>
      <c r="EG521" s="3"/>
    </row>
    <row r="522" spans="2:137" s="19" customFormat="1" ht="11.25" customHeight="1" x14ac:dyDescent="0.2">
      <c r="B522" s="116" t="s">
        <v>204</v>
      </c>
      <c r="C522" s="117"/>
      <c r="D522" s="117"/>
      <c r="E522" s="117"/>
      <c r="F522" s="117"/>
      <c r="G522" s="117"/>
      <c r="H522" s="117"/>
      <c r="I522" s="117"/>
      <c r="J522" s="117"/>
      <c r="K522" s="117"/>
      <c r="L522" s="117"/>
      <c r="M522" s="117"/>
      <c r="N522" s="117"/>
      <c r="O522" s="117"/>
      <c r="P522" s="117"/>
      <c r="Q522" s="117"/>
      <c r="R522" s="117"/>
      <c r="S522" s="117"/>
      <c r="T522" s="117"/>
      <c r="U522" s="117"/>
      <c r="V522" s="117"/>
      <c r="W522" s="117"/>
      <c r="X522" s="117"/>
      <c r="Y522" s="117"/>
      <c r="Z522" s="117"/>
      <c r="AA522" s="117"/>
      <c r="AB522" s="117"/>
      <c r="AC522" s="117"/>
      <c r="AD522" s="117"/>
      <c r="AE522" s="117"/>
      <c r="AF522" s="117"/>
      <c r="AG522" s="117"/>
      <c r="AH522" s="117"/>
      <c r="AI522" s="117"/>
      <c r="AJ522" s="117"/>
      <c r="AK522" s="117"/>
      <c r="AL522" s="117"/>
      <c r="AM522" s="117"/>
      <c r="AN522" s="117"/>
      <c r="AO522" s="117"/>
      <c r="AP522" s="117"/>
      <c r="AQ522" s="117"/>
      <c r="AR522" s="117"/>
      <c r="AS522" s="117"/>
      <c r="AT522" s="117"/>
      <c r="AU522" s="117"/>
      <c r="AV522" s="117"/>
      <c r="AW522" s="117"/>
      <c r="AX522" s="117"/>
      <c r="AY522" s="117"/>
      <c r="AZ522" s="117"/>
      <c r="BA522" s="117"/>
      <c r="BB522" s="117"/>
      <c r="BC522" s="117"/>
      <c r="BD522" s="117"/>
      <c r="BE522" s="117"/>
      <c r="BF522" s="117"/>
      <c r="BG522" s="117"/>
      <c r="BH522" s="117"/>
      <c r="BI522" s="117"/>
      <c r="BJ522" s="117"/>
      <c r="BK522" s="117"/>
      <c r="BL522" s="117"/>
      <c r="BM522" s="117"/>
      <c r="BN522" s="117"/>
      <c r="BO522" s="117"/>
      <c r="BP522" s="117"/>
      <c r="BQ522" s="117"/>
      <c r="BR522" s="117"/>
      <c r="BS522" s="117"/>
      <c r="BT522" s="117"/>
      <c r="BU522" s="117"/>
      <c r="BV522" s="117"/>
      <c r="BW522" s="117"/>
      <c r="BX522" s="117"/>
      <c r="BY522" s="117"/>
      <c r="BZ522" s="117"/>
      <c r="CA522" s="117"/>
      <c r="CB522" s="117"/>
      <c r="CC522" s="117"/>
      <c r="CD522" s="117"/>
      <c r="CE522" s="117"/>
      <c r="CF522" s="117"/>
      <c r="CG522" s="117"/>
      <c r="CH522" s="117"/>
      <c r="CI522" s="117"/>
      <c r="CJ522" s="117"/>
      <c r="CK522" s="117"/>
      <c r="CL522" s="117"/>
      <c r="CM522" s="117"/>
      <c r="CN522" s="117"/>
      <c r="CO522" s="118">
        <f>CO594</f>
        <v>80874</v>
      </c>
      <c r="CP522" s="118" t="str">
        <f>CP594</f>
        <v>32,796</v>
      </c>
      <c r="CQ522" s="118" t="str">
        <f>CQ594</f>
        <v>43,945</v>
      </c>
      <c r="CR522" s="119" t="str">
        <f>CR594</f>
        <v>4,133</v>
      </c>
      <c r="CS522" s="22"/>
      <c r="CT522" s="22"/>
      <c r="CU522" s="22"/>
      <c r="CV522" s="22"/>
      <c r="CW522" s="22"/>
      <c r="CX522" s="22"/>
      <c r="CY522" s="22"/>
      <c r="CZ522" s="22"/>
      <c r="DA522" s="22"/>
      <c r="DB522" s="22"/>
      <c r="DC522" s="22"/>
      <c r="DD522" s="22"/>
      <c r="DE522" s="22"/>
      <c r="DF522" s="22"/>
      <c r="DG522" s="22"/>
      <c r="DH522" s="22"/>
      <c r="DI522" s="22"/>
      <c r="DJ522" s="22"/>
      <c r="DK522" s="22"/>
      <c r="DL522" s="22"/>
      <c r="DM522" s="22"/>
      <c r="DN522" s="22"/>
      <c r="DO522" s="22"/>
      <c r="DP522" s="22"/>
      <c r="DQ522" s="22"/>
      <c r="DR522" s="22"/>
      <c r="DS522" s="22"/>
      <c r="DT522" s="22"/>
      <c r="DU522" s="22"/>
      <c r="DV522" s="22"/>
      <c r="DW522" s="22"/>
      <c r="DX522" s="22"/>
      <c r="DY522" s="22"/>
      <c r="DZ522" s="22"/>
      <c r="EA522" s="22"/>
      <c r="EB522" s="22"/>
      <c r="EC522" s="23">
        <f>EC594</f>
        <v>80874</v>
      </c>
      <c r="ED522" s="23" t="str">
        <f>ED594</f>
        <v>32,796</v>
      </c>
      <c r="EE522" s="23" t="str">
        <f>EE594</f>
        <v>43,945</v>
      </c>
      <c r="EF522" s="24" t="str">
        <f>EF594</f>
        <v>4,133</v>
      </c>
      <c r="EG522" s="3"/>
    </row>
    <row r="523" spans="2:137" s="19" customFormat="1" ht="11.25" customHeight="1" x14ac:dyDescent="0.2">
      <c r="B523" s="25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6"/>
      <c r="CP523" s="26"/>
      <c r="CQ523" s="26"/>
      <c r="CR523" s="27"/>
      <c r="CS523" s="22"/>
      <c r="CT523" s="22"/>
      <c r="CU523" s="22"/>
      <c r="CV523" s="22"/>
      <c r="CW523" s="22"/>
      <c r="CX523" s="22"/>
      <c r="CY523" s="22"/>
      <c r="CZ523" s="22"/>
      <c r="DA523" s="22"/>
      <c r="DB523" s="22"/>
      <c r="DC523" s="22"/>
      <c r="DD523" s="22"/>
      <c r="DE523" s="22"/>
      <c r="DF523" s="22"/>
      <c r="DG523" s="22"/>
      <c r="DH523" s="22"/>
      <c r="DI523" s="22"/>
      <c r="DJ523" s="22"/>
      <c r="DK523" s="22"/>
      <c r="DL523" s="22"/>
      <c r="DM523" s="22"/>
      <c r="DN523" s="22"/>
      <c r="DO523" s="22"/>
      <c r="DP523" s="22"/>
      <c r="DQ523" s="22"/>
      <c r="DR523" s="22"/>
      <c r="DS523" s="22"/>
      <c r="DT523" s="22"/>
      <c r="DU523" s="22"/>
      <c r="DV523" s="22"/>
      <c r="DW523" s="22"/>
      <c r="DX523" s="22"/>
      <c r="DY523" s="22"/>
      <c r="DZ523" s="22"/>
      <c r="EA523" s="22"/>
      <c r="EB523" s="22"/>
      <c r="EC523" s="26"/>
      <c r="ED523" s="26"/>
      <c r="EE523" s="26"/>
      <c r="EF523" s="27"/>
      <c r="EG523" s="3"/>
    </row>
    <row r="524" spans="2:137" s="19" customFormat="1" ht="11.25" customHeight="1" x14ac:dyDescent="0.2">
      <c r="B524" s="25"/>
      <c r="C524" s="21"/>
      <c r="D524" s="21" t="s">
        <v>6</v>
      </c>
      <c r="E524" s="21"/>
      <c r="F524" s="21"/>
      <c r="G524" s="21" t="s">
        <v>4</v>
      </c>
      <c r="H524" s="21"/>
      <c r="I524" s="21"/>
      <c r="J524" s="21"/>
      <c r="K524" s="21"/>
      <c r="L524" s="21"/>
      <c r="M524" s="21"/>
      <c r="N524" s="21" t="s">
        <v>96</v>
      </c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6"/>
      <c r="CP524" s="26"/>
      <c r="CQ524" s="26"/>
      <c r="CR524" s="27"/>
      <c r="CS524" s="22"/>
      <c r="CT524" s="22"/>
      <c r="CU524" s="22"/>
      <c r="CV524" s="22"/>
      <c r="CW524" s="22"/>
      <c r="CX524" s="22"/>
      <c r="CY524" s="22"/>
      <c r="CZ524" s="22"/>
      <c r="DA524" s="22"/>
      <c r="DB524" s="22"/>
      <c r="DC524" s="22"/>
      <c r="DD524" s="22"/>
      <c r="DE524" s="22"/>
      <c r="DF524" s="22"/>
      <c r="DG524" s="22"/>
      <c r="DH524" s="22"/>
      <c r="DI524" s="22"/>
      <c r="DJ524" s="22"/>
      <c r="DK524" s="22"/>
      <c r="DL524" s="22"/>
      <c r="DM524" s="22"/>
      <c r="DN524" s="22"/>
      <c r="DO524" s="22"/>
      <c r="DP524" s="22"/>
      <c r="DQ524" s="22"/>
      <c r="DR524" s="22"/>
      <c r="DS524" s="22"/>
      <c r="DT524" s="22"/>
      <c r="DU524" s="22"/>
      <c r="DV524" s="22"/>
      <c r="DW524" s="22"/>
      <c r="DX524" s="22"/>
      <c r="DY524" s="22"/>
      <c r="DZ524" s="22"/>
      <c r="EA524" s="22"/>
      <c r="EB524" s="22"/>
      <c r="EC524" s="26"/>
      <c r="ED524" s="26"/>
      <c r="EE524" s="26"/>
      <c r="EF524" s="27"/>
      <c r="EG524" s="3"/>
    </row>
    <row r="525" spans="2:137" s="19" customFormat="1" ht="11.25" customHeight="1" x14ac:dyDescent="0.2">
      <c r="B525" s="25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6"/>
      <c r="CP525" s="26"/>
      <c r="CQ525" s="26"/>
      <c r="CR525" s="27"/>
      <c r="CS525" s="22"/>
      <c r="CT525" s="22"/>
      <c r="CU525" s="22"/>
      <c r="CV525" s="22"/>
      <c r="CW525" s="22"/>
      <c r="CX525" s="22"/>
      <c r="CY525" s="22"/>
      <c r="CZ525" s="22"/>
      <c r="DA525" s="22"/>
      <c r="DB525" s="22"/>
      <c r="DC525" s="22"/>
      <c r="DD525" s="22"/>
      <c r="DE525" s="22"/>
      <c r="DF525" s="22"/>
      <c r="DG525" s="22"/>
      <c r="DH525" s="22"/>
      <c r="DI525" s="22"/>
      <c r="DJ525" s="22"/>
      <c r="DK525" s="22"/>
      <c r="DL525" s="22"/>
      <c r="DM525" s="22"/>
      <c r="DN525" s="22"/>
      <c r="DO525" s="22"/>
      <c r="DP525" s="22"/>
      <c r="DQ525" s="22"/>
      <c r="DR525" s="22"/>
      <c r="DS525" s="22"/>
      <c r="DT525" s="22"/>
      <c r="DU525" s="22"/>
      <c r="DV525" s="22"/>
      <c r="DW525" s="22"/>
      <c r="DX525" s="22"/>
      <c r="DY525" s="22"/>
      <c r="DZ525" s="22"/>
      <c r="EA525" s="22"/>
      <c r="EB525" s="22"/>
      <c r="EC525" s="26"/>
      <c r="ED525" s="26"/>
      <c r="EE525" s="26"/>
      <c r="EF525" s="27"/>
      <c r="EG525" s="3"/>
    </row>
    <row r="526" spans="2:137" s="19" customFormat="1" ht="11.25" customHeight="1" x14ac:dyDescent="0.2">
      <c r="B526" s="25"/>
      <c r="C526" s="21"/>
      <c r="D526" s="21"/>
      <c r="E526" s="21"/>
      <c r="F526" s="21"/>
      <c r="G526" s="21" t="s">
        <v>29</v>
      </c>
      <c r="H526" s="21" t="s">
        <v>56</v>
      </c>
      <c r="I526" s="21"/>
      <c r="J526" s="21"/>
      <c r="K526" s="21"/>
      <c r="L526" s="21"/>
      <c r="M526" s="21" t="s">
        <v>197</v>
      </c>
      <c r="N526" s="21"/>
      <c r="O526" s="21"/>
      <c r="P526" s="21"/>
      <c r="Q526" s="21" t="s">
        <v>198</v>
      </c>
      <c r="R526" s="115" t="s">
        <v>199</v>
      </c>
      <c r="S526" s="21"/>
      <c r="T526" s="21" t="s">
        <v>200</v>
      </c>
      <c r="U526" s="21"/>
      <c r="V526" s="21"/>
      <c r="W526" s="21"/>
      <c r="X526" s="21"/>
      <c r="Y526" s="21" t="s">
        <v>201</v>
      </c>
      <c r="Z526" s="21"/>
      <c r="AA526" s="21"/>
      <c r="AB526" s="21"/>
      <c r="AC526" s="21" t="s">
        <v>202</v>
      </c>
      <c r="AD526" s="21"/>
      <c r="AE526" s="21"/>
      <c r="AF526" s="21"/>
      <c r="AG526" s="21" t="s">
        <v>59</v>
      </c>
      <c r="AH526" s="21"/>
      <c r="AI526" s="21"/>
      <c r="AJ526" s="21"/>
      <c r="AK526" s="21"/>
      <c r="AL526" s="115" t="s">
        <v>184</v>
      </c>
      <c r="AM526" s="21"/>
      <c r="AN526" s="21" t="s">
        <v>32</v>
      </c>
      <c r="AO526" s="21"/>
      <c r="AP526" s="21" t="s">
        <v>30</v>
      </c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6"/>
      <c r="CP526" s="26"/>
      <c r="CQ526" s="26"/>
      <c r="CR526" s="27"/>
      <c r="CS526" s="22"/>
      <c r="CT526" s="22"/>
      <c r="CU526" s="22"/>
      <c r="CV526" s="22"/>
      <c r="CW526" s="22"/>
      <c r="CX526" s="22"/>
      <c r="CY526" s="22"/>
      <c r="CZ526" s="22"/>
      <c r="DA526" s="22"/>
      <c r="DB526" s="22"/>
      <c r="DC526" s="22"/>
      <c r="DD526" s="22"/>
      <c r="DE526" s="22"/>
      <c r="DF526" s="22"/>
      <c r="DG526" s="22"/>
      <c r="DH526" s="22"/>
      <c r="DI526" s="22"/>
      <c r="DJ526" s="22"/>
      <c r="DK526" s="22"/>
      <c r="DL526" s="22"/>
      <c r="DM526" s="22"/>
      <c r="DN526" s="22"/>
      <c r="DO526" s="22"/>
      <c r="DP526" s="22"/>
      <c r="DQ526" s="22"/>
      <c r="DR526" s="22"/>
      <c r="DS526" s="22"/>
      <c r="DT526" s="22"/>
      <c r="DU526" s="22"/>
      <c r="DV526" s="22"/>
      <c r="DW526" s="22"/>
      <c r="DX526" s="22"/>
      <c r="DY526" s="22"/>
      <c r="DZ526" s="22"/>
      <c r="EA526" s="22"/>
      <c r="EB526" s="22"/>
      <c r="EC526" s="26"/>
      <c r="ED526" s="26"/>
      <c r="EE526" s="26"/>
      <c r="EF526" s="27"/>
      <c r="EG526" s="3"/>
    </row>
    <row r="527" spans="2:137" s="19" customFormat="1" ht="11.25" customHeight="1" x14ac:dyDescent="0.2">
      <c r="B527" s="25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6"/>
      <c r="CP527" s="26"/>
      <c r="CQ527" s="26"/>
      <c r="CR527" s="27"/>
      <c r="CS527" s="22"/>
      <c r="CT527" s="22"/>
      <c r="CU527" s="22"/>
      <c r="CV527" s="22"/>
      <c r="CW527" s="22"/>
      <c r="CX527" s="22"/>
      <c r="CY527" s="22"/>
      <c r="CZ527" s="22"/>
      <c r="DA527" s="22"/>
      <c r="DB527" s="22"/>
      <c r="DC527" s="22"/>
      <c r="DD527" s="22"/>
      <c r="DE527" s="22"/>
      <c r="DF527" s="22"/>
      <c r="DG527" s="22"/>
      <c r="DH527" s="22"/>
      <c r="DI527" s="22"/>
      <c r="DJ527" s="22"/>
      <c r="DK527" s="22"/>
      <c r="DL527" s="22"/>
      <c r="DM527" s="22"/>
      <c r="DN527" s="22"/>
      <c r="DO527" s="22"/>
      <c r="DP527" s="22"/>
      <c r="DQ527" s="22"/>
      <c r="DR527" s="22"/>
      <c r="DS527" s="22"/>
      <c r="DT527" s="22"/>
      <c r="DU527" s="22"/>
      <c r="DV527" s="22"/>
      <c r="DW527" s="22"/>
      <c r="DX527" s="22"/>
      <c r="DY527" s="22"/>
      <c r="DZ527" s="22"/>
      <c r="EA527" s="22"/>
      <c r="EB527" s="22"/>
      <c r="EC527" s="26"/>
      <c r="ED527" s="26"/>
      <c r="EE527" s="26"/>
      <c r="EF527" s="27"/>
      <c r="EG527" s="3"/>
    </row>
    <row r="528" spans="2:137" s="19" customFormat="1" ht="11.25" customHeight="1" x14ac:dyDescent="0.2">
      <c r="B528" s="25"/>
      <c r="C528" s="21"/>
      <c r="D528" s="21"/>
      <c r="E528" s="21"/>
      <c r="F528" s="21"/>
      <c r="G528" s="21" t="s">
        <v>172</v>
      </c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 t="s">
        <v>46</v>
      </c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 t="str">
        <f>TEXT(자재단가!R6,"#,##0.#######")</f>
        <v>419,160.</v>
      </c>
      <c r="AQ528" s="21"/>
      <c r="AR528" s="21"/>
      <c r="AS528" s="21"/>
      <c r="AT528" s="21"/>
      <c r="AU528" s="21"/>
      <c r="AV528" s="21"/>
      <c r="AW528" s="21"/>
      <c r="AX528" s="21"/>
      <c r="AY528" s="21"/>
      <c r="AZ528" s="21" t="s">
        <v>186</v>
      </c>
      <c r="BA528" s="21"/>
      <c r="BB528" s="21"/>
      <c r="BC528" s="21" t="str">
        <f>TEXT(1.05,"#,##0.#######")</f>
        <v>1.05</v>
      </c>
      <c r="BD528" s="21"/>
      <c r="BE528" s="21"/>
      <c r="BF528" s="21"/>
      <c r="BG528" s="21" t="s">
        <v>17</v>
      </c>
      <c r="BH528" s="21"/>
      <c r="BI528" s="21"/>
      <c r="BJ528" s="21" t="s">
        <v>12</v>
      </c>
      <c r="BK528" s="21"/>
      <c r="BL528" s="21" t="str">
        <f>TEXT(10,"#,##0.#######")</f>
        <v>10.</v>
      </c>
      <c r="BM528" s="21"/>
      <c r="BN528" s="21" t="s">
        <v>43</v>
      </c>
      <c r="BO528" s="21"/>
      <c r="BP528" s="21"/>
      <c r="BQ528" s="21" t="s">
        <v>15</v>
      </c>
      <c r="BR528" s="21"/>
      <c r="BS528" s="21"/>
      <c r="BT528" s="21" t="str">
        <f>TEXT(0.9,"#,##0.0#######")</f>
        <v>0.9</v>
      </c>
      <c r="BU528" s="21"/>
      <c r="BV528" s="21"/>
      <c r="BW528" s="21"/>
      <c r="BX528" s="21" t="s">
        <v>186</v>
      </c>
      <c r="BY528" s="21"/>
      <c r="BZ528" s="21"/>
      <c r="CA528" s="21" t="str">
        <f>TEXT(AL526,"#,##0.#######")</f>
        <v>75.</v>
      </c>
      <c r="CB528" s="21"/>
      <c r="CC528" s="21"/>
      <c r="CD528" s="21" t="s">
        <v>32</v>
      </c>
      <c r="CE528" s="21"/>
      <c r="CF528" s="21" t="s">
        <v>11</v>
      </c>
      <c r="CG528" s="21"/>
      <c r="CH528" s="21"/>
      <c r="CI528" s="21" t="str">
        <f>TEXT(TRUNC(AP528*BC528/BL528*BT528*(CA528*(1/100)),1),"#,##0.#######")</f>
        <v>29,707.9</v>
      </c>
      <c r="CJ528" s="21"/>
      <c r="CK528" s="21"/>
      <c r="CL528" s="21"/>
      <c r="CM528" s="21"/>
      <c r="CN528" s="21"/>
      <c r="CO528" s="26"/>
      <c r="CP528" s="26"/>
      <c r="CQ528" s="26"/>
      <c r="CR528" s="27"/>
      <c r="CS528" s="22"/>
      <c r="CT528" s="22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2"/>
      <c r="DI528" s="22"/>
      <c r="DJ528" s="22"/>
      <c r="DK528" s="22"/>
      <c r="DL528" s="22"/>
      <c r="DM528" s="22"/>
      <c r="DN528" s="22"/>
      <c r="DO528" s="22"/>
      <c r="DP528" s="22"/>
      <c r="DQ528" s="22"/>
      <c r="DR528" s="22"/>
      <c r="DS528" s="22"/>
      <c r="DT528" s="22"/>
      <c r="DU528" s="22"/>
      <c r="DV528" s="22"/>
      <c r="DW528" s="22"/>
      <c r="DX528" s="22"/>
      <c r="DY528" s="22"/>
      <c r="DZ528" s="22"/>
      <c r="EA528" s="22"/>
      <c r="EB528" s="22"/>
      <c r="EC528" s="26"/>
      <c r="ED528" s="26"/>
      <c r="EE528" s="26"/>
      <c r="EF528" s="27"/>
      <c r="EG528" s="3"/>
    </row>
    <row r="529" spans="2:137" s="108" customFormat="1" ht="11.25" customHeight="1" x14ac:dyDescent="0.2">
      <c r="B529" s="25"/>
      <c r="C529" s="105"/>
      <c r="D529" s="105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  <c r="Y529" s="105"/>
      <c r="Z529" s="105"/>
      <c r="AA529" s="105"/>
      <c r="AB529" s="105"/>
      <c r="AC529" s="105"/>
      <c r="AD529" s="105"/>
      <c r="AE529" s="105"/>
      <c r="AF529" s="105"/>
      <c r="AG529" s="105"/>
      <c r="AH529" s="105"/>
      <c r="AI529" s="105"/>
      <c r="AJ529" s="105"/>
      <c r="AK529" s="105"/>
      <c r="AL529" s="105"/>
      <c r="AM529" s="105"/>
      <c r="AN529" s="105"/>
      <c r="AO529" s="105"/>
      <c r="AP529" s="105"/>
      <c r="AQ529" s="105"/>
      <c r="AR529" s="105"/>
      <c r="AS529" s="105"/>
      <c r="AT529" s="105"/>
      <c r="AU529" s="105"/>
      <c r="AV529" s="105"/>
      <c r="AW529" s="105"/>
      <c r="AX529" s="105"/>
      <c r="AY529" s="105"/>
      <c r="AZ529" s="105"/>
      <c r="BA529" s="105"/>
      <c r="BB529" s="105"/>
      <c r="BC529" s="105"/>
      <c r="BD529" s="105"/>
      <c r="BE529" s="105"/>
      <c r="BF529" s="105"/>
      <c r="BG529" s="105"/>
      <c r="BH529" s="105"/>
      <c r="BI529" s="105"/>
      <c r="BJ529" s="105"/>
      <c r="BK529" s="105"/>
      <c r="BL529" s="105"/>
      <c r="BM529" s="105"/>
      <c r="BN529" s="105"/>
      <c r="BO529" s="105"/>
      <c r="BP529" s="105"/>
      <c r="BQ529" s="105"/>
      <c r="BR529" s="105"/>
      <c r="BS529" s="105"/>
      <c r="BT529" s="105"/>
      <c r="BU529" s="105"/>
      <c r="BV529" s="105"/>
      <c r="BW529" s="105"/>
      <c r="BX529" s="105"/>
      <c r="BY529" s="105"/>
      <c r="BZ529" s="105"/>
      <c r="CA529" s="105"/>
      <c r="CB529" s="105"/>
      <c r="CC529" s="105"/>
      <c r="CD529" s="105"/>
      <c r="CE529" s="105"/>
      <c r="CF529" s="105"/>
      <c r="CG529" s="105"/>
      <c r="CH529" s="105"/>
      <c r="CI529" s="105"/>
      <c r="CJ529" s="105"/>
      <c r="CK529" s="105"/>
      <c r="CL529" s="105"/>
      <c r="CM529" s="105"/>
      <c r="CN529" s="105"/>
      <c r="CO529" s="26"/>
      <c r="CP529" s="26"/>
      <c r="CQ529" s="26"/>
      <c r="CR529" s="27"/>
      <c r="CS529" s="106"/>
      <c r="CT529" s="106"/>
      <c r="CU529" s="106"/>
      <c r="CV529" s="106"/>
      <c r="CW529" s="106"/>
      <c r="CX529" s="106"/>
      <c r="CY529" s="106"/>
      <c r="CZ529" s="106"/>
      <c r="DA529" s="106"/>
      <c r="DB529" s="106"/>
      <c r="DC529" s="106"/>
      <c r="DD529" s="106"/>
      <c r="DE529" s="106"/>
      <c r="DF529" s="106"/>
      <c r="DG529" s="106"/>
      <c r="DH529" s="106"/>
      <c r="DI529" s="106"/>
      <c r="DJ529" s="106"/>
      <c r="DK529" s="106"/>
      <c r="DL529" s="106"/>
      <c r="DM529" s="106"/>
      <c r="DN529" s="106"/>
      <c r="DO529" s="106"/>
      <c r="DP529" s="106"/>
      <c r="DQ529" s="106"/>
      <c r="DR529" s="106"/>
      <c r="DS529" s="106"/>
      <c r="DT529" s="106"/>
      <c r="DU529" s="106"/>
      <c r="DV529" s="106"/>
      <c r="DW529" s="106"/>
      <c r="DX529" s="106"/>
      <c r="DY529" s="106"/>
      <c r="DZ529" s="106"/>
      <c r="EA529" s="106"/>
      <c r="EB529" s="106"/>
      <c r="EC529" s="26"/>
      <c r="ED529" s="26"/>
      <c r="EE529" s="26"/>
      <c r="EF529" s="27"/>
      <c r="EG529" s="107"/>
    </row>
    <row r="530" spans="2:137" s="108" customFormat="1" ht="11.25" customHeight="1" x14ac:dyDescent="0.2">
      <c r="B530" s="25"/>
      <c r="C530" s="105"/>
      <c r="D530" s="105"/>
      <c r="E530" s="105"/>
      <c r="F530" s="105"/>
      <c r="G530" s="105" t="s">
        <v>173</v>
      </c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 t="s">
        <v>99</v>
      </c>
      <c r="X530" s="105"/>
      <c r="Y530" s="105"/>
      <c r="Z530" s="105"/>
      <c r="AA530" s="105"/>
      <c r="AB530" s="105"/>
      <c r="AC530" s="105"/>
      <c r="AD530" s="105"/>
      <c r="AE530" s="105"/>
      <c r="AF530" s="105"/>
      <c r="AG530" s="105"/>
      <c r="AH530" s="105"/>
      <c r="AI530" s="105"/>
      <c r="AJ530" s="105" t="str">
        <f>TEXT(자재단가!R5,"#,##0.#######")</f>
        <v>1,250.</v>
      </c>
      <c r="AK530" s="105"/>
      <c r="AL530" s="105"/>
      <c r="AM530" s="105"/>
      <c r="AN530" s="105"/>
      <c r="AO530" s="105"/>
      <c r="AP530" s="105"/>
      <c r="AQ530" s="105"/>
      <c r="AR530" s="105" t="s">
        <v>15</v>
      </c>
      <c r="AS530" s="105"/>
      <c r="AT530" s="105"/>
      <c r="AU530" s="105" t="str">
        <f>TEXT(1.03,"#,##0.#######")</f>
        <v>1.03</v>
      </c>
      <c r="AV530" s="105"/>
      <c r="AW530" s="105"/>
      <c r="AX530" s="105"/>
      <c r="AY530" s="105" t="s">
        <v>33</v>
      </c>
      <c r="AZ530" s="105"/>
      <c r="BA530" s="105"/>
      <c r="BB530" s="105" t="s">
        <v>12</v>
      </c>
      <c r="BC530" s="105"/>
      <c r="BD530" s="105" t="str">
        <f>TEXT(10,"#,##0.#######")</f>
        <v>10.</v>
      </c>
      <c r="BE530" s="105"/>
      <c r="BF530" s="105" t="s">
        <v>43</v>
      </c>
      <c r="BG530" s="105"/>
      <c r="BH530" s="105"/>
      <c r="BI530" s="105" t="s">
        <v>188</v>
      </c>
      <c r="BJ530" s="105"/>
      <c r="BK530" s="105" t="str">
        <f>TEXT(TRUNC(AJ530*AU530/BD530,1),"#,##0.#######")</f>
        <v>128.7</v>
      </c>
      <c r="BL530" s="105"/>
      <c r="BM530" s="105"/>
      <c r="BN530" s="105"/>
      <c r="BO530" s="105"/>
      <c r="BP530" s="105"/>
      <c r="BQ530" s="105"/>
      <c r="BR530" s="105"/>
      <c r="BS530" s="105"/>
      <c r="BT530" s="105"/>
      <c r="BU530" s="105"/>
      <c r="BV530" s="105"/>
      <c r="BW530" s="105"/>
      <c r="BX530" s="105"/>
      <c r="BY530" s="105"/>
      <c r="BZ530" s="105"/>
      <c r="CA530" s="105"/>
      <c r="CB530" s="105"/>
      <c r="CC530" s="105"/>
      <c r="CD530" s="105"/>
      <c r="CE530" s="105"/>
      <c r="CF530" s="105"/>
      <c r="CG530" s="105"/>
      <c r="CH530" s="105"/>
      <c r="CI530" s="105"/>
      <c r="CJ530" s="105"/>
      <c r="CK530" s="105"/>
      <c r="CL530" s="105"/>
      <c r="CM530" s="105"/>
      <c r="CN530" s="105"/>
      <c r="CO530" s="26"/>
      <c r="CP530" s="26"/>
      <c r="CQ530" s="26"/>
      <c r="CR530" s="27"/>
      <c r="CS530" s="106"/>
      <c r="CT530" s="106"/>
      <c r="CU530" s="106"/>
      <c r="CV530" s="106"/>
      <c r="CW530" s="106"/>
      <c r="CX530" s="106"/>
      <c r="CY530" s="106"/>
      <c r="CZ530" s="106"/>
      <c r="DA530" s="106"/>
      <c r="DB530" s="106"/>
      <c r="DC530" s="106"/>
      <c r="DD530" s="106"/>
      <c r="DE530" s="106"/>
      <c r="DF530" s="106"/>
      <c r="DG530" s="106"/>
      <c r="DH530" s="106"/>
      <c r="DI530" s="106"/>
      <c r="DJ530" s="106"/>
      <c r="DK530" s="106"/>
      <c r="DL530" s="106"/>
      <c r="DM530" s="106"/>
      <c r="DN530" s="106"/>
      <c r="DO530" s="106"/>
      <c r="DP530" s="106"/>
      <c r="DQ530" s="106"/>
      <c r="DR530" s="106"/>
      <c r="DS530" s="106"/>
      <c r="DT530" s="106"/>
      <c r="DU530" s="106"/>
      <c r="DV530" s="106"/>
      <c r="DW530" s="106"/>
      <c r="DX530" s="106"/>
      <c r="DY530" s="106"/>
      <c r="DZ530" s="106"/>
      <c r="EA530" s="106"/>
      <c r="EB530" s="106"/>
      <c r="EC530" s="26"/>
      <c r="ED530" s="26"/>
      <c r="EE530" s="26"/>
      <c r="EF530" s="27"/>
      <c r="EG530" s="107"/>
    </row>
    <row r="531" spans="2:137" s="19" customFormat="1" ht="11.25" customHeight="1" x14ac:dyDescent="0.2">
      <c r="B531" s="25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6"/>
      <c r="CP531" s="26"/>
      <c r="CQ531" s="26"/>
      <c r="CR531" s="27"/>
      <c r="CS531" s="22"/>
      <c r="CT531" s="22"/>
      <c r="CU531" s="22"/>
      <c r="CV531" s="22"/>
      <c r="CW531" s="22"/>
      <c r="CX531" s="22"/>
      <c r="CY531" s="22"/>
      <c r="CZ531" s="22"/>
      <c r="DA531" s="22"/>
      <c r="DB531" s="22"/>
      <c r="DC531" s="22"/>
      <c r="DD531" s="22"/>
      <c r="DE531" s="22"/>
      <c r="DF531" s="22"/>
      <c r="DG531" s="22"/>
      <c r="DH531" s="22"/>
      <c r="DI531" s="22"/>
      <c r="DJ531" s="22"/>
      <c r="DK531" s="22"/>
      <c r="DL531" s="22"/>
      <c r="DM531" s="22"/>
      <c r="DN531" s="22"/>
      <c r="DO531" s="22"/>
      <c r="DP531" s="22"/>
      <c r="DQ531" s="22"/>
      <c r="DR531" s="22"/>
      <c r="DS531" s="22"/>
      <c r="DT531" s="22"/>
      <c r="DU531" s="22"/>
      <c r="DV531" s="22"/>
      <c r="DW531" s="22"/>
      <c r="DX531" s="22"/>
      <c r="DY531" s="22"/>
      <c r="DZ531" s="22"/>
      <c r="EA531" s="22"/>
      <c r="EB531" s="22"/>
      <c r="EC531" s="26"/>
      <c r="ED531" s="26"/>
      <c r="EE531" s="26"/>
      <c r="EF531" s="27"/>
      <c r="EG531" s="3"/>
    </row>
    <row r="532" spans="2:137" s="19" customFormat="1" ht="11.25" customHeight="1" x14ac:dyDescent="0.2">
      <c r="B532" s="25"/>
      <c r="C532" s="21"/>
      <c r="D532" s="21"/>
      <c r="E532" s="21"/>
      <c r="F532" s="21"/>
      <c r="G532" s="21" t="s">
        <v>53</v>
      </c>
      <c r="H532" s="21"/>
      <c r="I532" s="21"/>
      <c r="J532" s="21"/>
      <c r="K532" s="21"/>
      <c r="L532" s="21"/>
      <c r="M532" s="21"/>
      <c r="N532" s="21"/>
      <c r="O532" s="21"/>
      <c r="P532" s="21" t="s">
        <v>9</v>
      </c>
      <c r="Q532" s="21"/>
      <c r="R532" s="21"/>
      <c r="S532" s="21" t="str">
        <f>TEXT(TRUNC(CI528+BK530,1),"#,##0.#######")</f>
        <v>29,836.6</v>
      </c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6"/>
      <c r="CP532" s="26" t="str">
        <f>S532</f>
        <v>29,836.6</v>
      </c>
      <c r="CQ532" s="26"/>
      <c r="CR532" s="27"/>
      <c r="CS532" s="22"/>
      <c r="CT532" s="22"/>
      <c r="CU532" s="22"/>
      <c r="CV532" s="22"/>
      <c r="CW532" s="22"/>
      <c r="CX532" s="22"/>
      <c r="CY532" s="22"/>
      <c r="CZ532" s="22"/>
      <c r="DA532" s="22"/>
      <c r="DB532" s="22"/>
      <c r="DC532" s="22"/>
      <c r="DD532" s="22"/>
      <c r="DE532" s="22"/>
      <c r="DF532" s="22"/>
      <c r="DG532" s="22"/>
      <c r="DH532" s="22"/>
      <c r="DI532" s="22"/>
      <c r="DJ532" s="22"/>
      <c r="DK532" s="22"/>
      <c r="DL532" s="22"/>
      <c r="DM532" s="22"/>
      <c r="DN532" s="22"/>
      <c r="DO532" s="22"/>
      <c r="DP532" s="22"/>
      <c r="DQ532" s="22"/>
      <c r="DR532" s="22"/>
      <c r="DS532" s="22"/>
      <c r="DT532" s="22"/>
      <c r="DU532" s="22"/>
      <c r="DV532" s="22"/>
      <c r="DW532" s="22"/>
      <c r="DX532" s="22"/>
      <c r="DY532" s="22"/>
      <c r="DZ532" s="22"/>
      <c r="EA532" s="22"/>
      <c r="EB532" s="22"/>
      <c r="EC532" s="26"/>
      <c r="ED532" s="26" t="str">
        <f>S532</f>
        <v>29,836.6</v>
      </c>
      <c r="EE532" s="26"/>
      <c r="EF532" s="27"/>
      <c r="EG532" s="3"/>
    </row>
    <row r="533" spans="2:137" s="19" customFormat="1" ht="11.25" customHeight="1" x14ac:dyDescent="0.2">
      <c r="B533" s="25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6"/>
      <c r="CP533" s="26"/>
      <c r="CQ533" s="26"/>
      <c r="CR533" s="27"/>
      <c r="CS533" s="22"/>
      <c r="CT533" s="22"/>
      <c r="CU533" s="22"/>
      <c r="CV533" s="22"/>
      <c r="CW533" s="22"/>
      <c r="CX533" s="22"/>
      <c r="CY533" s="22"/>
      <c r="CZ533" s="22"/>
      <c r="DA533" s="22"/>
      <c r="DB533" s="22"/>
      <c r="DC533" s="22"/>
      <c r="DD533" s="22"/>
      <c r="DE533" s="22"/>
      <c r="DF533" s="22"/>
      <c r="DG533" s="22"/>
      <c r="DH533" s="22"/>
      <c r="DI533" s="22"/>
      <c r="DJ533" s="22"/>
      <c r="DK533" s="22"/>
      <c r="DL533" s="22"/>
      <c r="DM533" s="22"/>
      <c r="DN533" s="22"/>
      <c r="DO533" s="22"/>
      <c r="DP533" s="22"/>
      <c r="DQ533" s="22"/>
      <c r="DR533" s="22"/>
      <c r="DS533" s="22"/>
      <c r="DT533" s="22"/>
      <c r="DU533" s="22"/>
      <c r="DV533" s="22"/>
      <c r="DW533" s="22"/>
      <c r="DX533" s="22"/>
      <c r="DY533" s="22"/>
      <c r="DZ533" s="22"/>
      <c r="EA533" s="22"/>
      <c r="EB533" s="22"/>
      <c r="EC533" s="26"/>
      <c r="ED533" s="26"/>
      <c r="EE533" s="26"/>
      <c r="EF533" s="27"/>
      <c r="EG533" s="3"/>
    </row>
    <row r="534" spans="2:137" s="19" customFormat="1" ht="11.25" customHeight="1" x14ac:dyDescent="0.2">
      <c r="B534" s="25"/>
      <c r="C534" s="21"/>
      <c r="D534" s="21" t="s">
        <v>22</v>
      </c>
      <c r="E534" s="21"/>
      <c r="F534" s="21"/>
      <c r="G534" s="21" t="s">
        <v>52</v>
      </c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6"/>
      <c r="CP534" s="26"/>
      <c r="CQ534" s="26"/>
      <c r="CR534" s="27"/>
      <c r="CS534" s="22"/>
      <c r="CT534" s="22"/>
      <c r="CU534" s="22"/>
      <c r="CV534" s="22"/>
      <c r="CW534" s="22"/>
      <c r="CX534" s="22"/>
      <c r="CY534" s="22"/>
      <c r="CZ534" s="22"/>
      <c r="DA534" s="22"/>
      <c r="DB534" s="22"/>
      <c r="DC534" s="22"/>
      <c r="DD534" s="22"/>
      <c r="DE534" s="22"/>
      <c r="DF534" s="22"/>
      <c r="DG534" s="22"/>
      <c r="DH534" s="22"/>
      <c r="DI534" s="22"/>
      <c r="DJ534" s="22"/>
      <c r="DK534" s="22"/>
      <c r="DL534" s="22"/>
      <c r="DM534" s="22"/>
      <c r="DN534" s="22"/>
      <c r="DO534" s="22"/>
      <c r="DP534" s="22"/>
      <c r="DQ534" s="22"/>
      <c r="DR534" s="22"/>
      <c r="DS534" s="22"/>
      <c r="DT534" s="22"/>
      <c r="DU534" s="22"/>
      <c r="DV534" s="22"/>
      <c r="DW534" s="22"/>
      <c r="DX534" s="22"/>
      <c r="DY534" s="22"/>
      <c r="DZ534" s="22"/>
      <c r="EA534" s="22"/>
      <c r="EB534" s="22"/>
      <c r="EC534" s="26"/>
      <c r="ED534" s="26"/>
      <c r="EE534" s="26"/>
      <c r="EF534" s="27"/>
      <c r="EG534" s="3"/>
    </row>
    <row r="535" spans="2:137" s="19" customFormat="1" ht="11.25" customHeight="1" x14ac:dyDescent="0.2">
      <c r="B535" s="25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6"/>
      <c r="CP535" s="26"/>
      <c r="CQ535" s="26"/>
      <c r="CR535" s="27"/>
      <c r="CS535" s="22"/>
      <c r="CT535" s="22"/>
      <c r="CU535" s="22"/>
      <c r="CV535" s="22"/>
      <c r="CW535" s="22"/>
      <c r="CX535" s="22"/>
      <c r="CY535" s="22"/>
      <c r="CZ535" s="22"/>
      <c r="DA535" s="22"/>
      <c r="DB535" s="22"/>
      <c r="DC535" s="22"/>
      <c r="DD535" s="22"/>
      <c r="DE535" s="22"/>
      <c r="DF535" s="22"/>
      <c r="DG535" s="22"/>
      <c r="DH535" s="22"/>
      <c r="DI535" s="22"/>
      <c r="DJ535" s="22"/>
      <c r="DK535" s="22"/>
      <c r="DL535" s="22"/>
      <c r="DM535" s="22"/>
      <c r="DN535" s="22"/>
      <c r="DO535" s="22"/>
      <c r="DP535" s="22"/>
      <c r="DQ535" s="22"/>
      <c r="DR535" s="22"/>
      <c r="DS535" s="22"/>
      <c r="DT535" s="22"/>
      <c r="DU535" s="22"/>
      <c r="DV535" s="22"/>
      <c r="DW535" s="22"/>
      <c r="DX535" s="22"/>
      <c r="DY535" s="22"/>
      <c r="DZ535" s="22"/>
      <c r="EA535" s="22"/>
      <c r="EB535" s="22"/>
      <c r="EC535" s="26"/>
      <c r="ED535" s="26"/>
      <c r="EE535" s="26"/>
      <c r="EF535" s="27"/>
      <c r="EG535" s="3"/>
    </row>
    <row r="536" spans="2:137" s="19" customFormat="1" ht="11.25" customHeight="1" x14ac:dyDescent="0.2">
      <c r="B536" s="25"/>
      <c r="C536" s="21"/>
      <c r="D536" s="21"/>
      <c r="E536" s="21" t="s">
        <v>36</v>
      </c>
      <c r="F536" s="21"/>
      <c r="G536" s="21" t="s">
        <v>37</v>
      </c>
      <c r="H536" s="21"/>
      <c r="I536" s="21" t="s">
        <v>38</v>
      </c>
      <c r="J536" s="21"/>
      <c r="K536" s="21"/>
      <c r="L536" s="21" t="s">
        <v>51</v>
      </c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6"/>
      <c r="CP536" s="26"/>
      <c r="CQ536" s="26"/>
      <c r="CR536" s="27"/>
      <c r="CS536" s="22"/>
      <c r="CT536" s="22"/>
      <c r="CU536" s="22"/>
      <c r="CV536" s="22"/>
      <c r="CW536" s="22"/>
      <c r="CX536" s="22"/>
      <c r="CY536" s="22"/>
      <c r="CZ536" s="22"/>
      <c r="DA536" s="22"/>
      <c r="DB536" s="22"/>
      <c r="DC536" s="22"/>
      <c r="DD536" s="22"/>
      <c r="DE536" s="22"/>
      <c r="DF536" s="22"/>
      <c r="DG536" s="22"/>
      <c r="DH536" s="22"/>
      <c r="DI536" s="22"/>
      <c r="DJ536" s="22"/>
      <c r="DK536" s="22"/>
      <c r="DL536" s="22"/>
      <c r="DM536" s="22"/>
      <c r="DN536" s="22"/>
      <c r="DO536" s="22"/>
      <c r="DP536" s="22"/>
      <c r="DQ536" s="22"/>
      <c r="DR536" s="22"/>
      <c r="DS536" s="22"/>
      <c r="DT536" s="22"/>
      <c r="DU536" s="22"/>
      <c r="DV536" s="22"/>
      <c r="DW536" s="22"/>
      <c r="DX536" s="22"/>
      <c r="DY536" s="22"/>
      <c r="DZ536" s="22"/>
      <c r="EA536" s="22"/>
      <c r="EB536" s="22"/>
      <c r="EC536" s="26"/>
      <c r="ED536" s="26"/>
      <c r="EE536" s="26"/>
      <c r="EF536" s="27"/>
      <c r="EG536" s="3"/>
    </row>
    <row r="537" spans="2:137" s="19" customFormat="1" ht="11.25" customHeight="1" x14ac:dyDescent="0.2">
      <c r="B537" s="25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  <c r="AA537" s="21"/>
      <c r="AB537" s="21"/>
      <c r="AC537" s="21"/>
      <c r="AD537" s="21"/>
      <c r="AE537" s="21"/>
      <c r="AF537" s="21"/>
      <c r="AG537" s="21"/>
      <c r="AH537" s="21"/>
      <c r="AI537" s="21"/>
      <c r="AJ537" s="21"/>
      <c r="AK537" s="21"/>
      <c r="AL537" s="21"/>
      <c r="AM537" s="21"/>
      <c r="AN537" s="21"/>
      <c r="AO537" s="21"/>
      <c r="AP537" s="21"/>
      <c r="AQ537" s="21"/>
      <c r="AR537" s="21"/>
      <c r="AS537" s="21"/>
      <c r="AT537" s="21"/>
      <c r="AU537" s="21"/>
      <c r="AV537" s="21"/>
      <c r="AW537" s="21"/>
      <c r="AX537" s="21"/>
      <c r="AY537" s="21"/>
      <c r="AZ537" s="21"/>
      <c r="BA537" s="21"/>
      <c r="BB537" s="21"/>
      <c r="BC537" s="21"/>
      <c r="BD537" s="21"/>
      <c r="BE537" s="21"/>
      <c r="BF537" s="21"/>
      <c r="BG537" s="21"/>
      <c r="BH537" s="21"/>
      <c r="BI537" s="21"/>
      <c r="BJ537" s="21"/>
      <c r="BK537" s="21"/>
      <c r="BL537" s="21"/>
      <c r="BM537" s="21"/>
      <c r="BN537" s="21"/>
      <c r="BO537" s="21"/>
      <c r="BP537" s="21"/>
      <c r="BQ537" s="21"/>
      <c r="BR537" s="21"/>
      <c r="BS537" s="21"/>
      <c r="BT537" s="21"/>
      <c r="BU537" s="21"/>
      <c r="BV537" s="21"/>
      <c r="BW537" s="21"/>
      <c r="BX537" s="21"/>
      <c r="BY537" s="21"/>
      <c r="BZ537" s="21"/>
      <c r="CA537" s="21"/>
      <c r="CB537" s="21"/>
      <c r="CC537" s="21"/>
      <c r="CD537" s="21"/>
      <c r="CE537" s="21"/>
      <c r="CF537" s="21"/>
      <c r="CG537" s="21"/>
      <c r="CH537" s="21"/>
      <c r="CI537" s="21"/>
      <c r="CJ537" s="21"/>
      <c r="CK537" s="21"/>
      <c r="CL537" s="21"/>
      <c r="CM537" s="21"/>
      <c r="CN537" s="21"/>
      <c r="CO537" s="26"/>
      <c r="CP537" s="26"/>
      <c r="CQ537" s="26"/>
      <c r="CR537" s="27"/>
      <c r="CS537" s="22"/>
      <c r="CT537" s="22"/>
      <c r="CU537" s="22"/>
      <c r="CV537" s="22"/>
      <c r="CW537" s="22"/>
      <c r="CX537" s="22"/>
      <c r="CY537" s="22"/>
      <c r="CZ537" s="22"/>
      <c r="DA537" s="22"/>
      <c r="DB537" s="22"/>
      <c r="DC537" s="22"/>
      <c r="DD537" s="22"/>
      <c r="DE537" s="22"/>
      <c r="DF537" s="22"/>
      <c r="DG537" s="22"/>
      <c r="DH537" s="22"/>
      <c r="DI537" s="22"/>
      <c r="DJ537" s="22"/>
      <c r="DK537" s="22"/>
      <c r="DL537" s="22"/>
      <c r="DM537" s="22"/>
      <c r="DN537" s="22"/>
      <c r="DO537" s="22"/>
      <c r="DP537" s="22"/>
      <c r="DQ537" s="22"/>
      <c r="DR537" s="22"/>
      <c r="DS537" s="22"/>
      <c r="DT537" s="22"/>
      <c r="DU537" s="22"/>
      <c r="DV537" s="22"/>
      <c r="DW537" s="22"/>
      <c r="DX537" s="22"/>
      <c r="DY537" s="22"/>
      <c r="DZ537" s="22"/>
      <c r="EA537" s="22"/>
      <c r="EB537" s="22"/>
      <c r="EC537" s="26"/>
      <c r="ED537" s="26"/>
      <c r="EE537" s="26"/>
      <c r="EF537" s="27"/>
      <c r="EG537" s="3"/>
    </row>
    <row r="538" spans="2:137" s="19" customFormat="1" ht="11.25" customHeight="1" x14ac:dyDescent="0.2">
      <c r="B538" s="25"/>
      <c r="C538" s="21"/>
      <c r="D538" s="21"/>
      <c r="E538" s="21"/>
      <c r="F538" s="21"/>
      <c r="G538" s="21" t="s">
        <v>47</v>
      </c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 t="s">
        <v>9</v>
      </c>
      <c r="S538" s="21"/>
      <c r="T538" s="21" t="str">
        <f>TEXT(노임단가!L6,"#,##0")</f>
        <v>189,303</v>
      </c>
      <c r="U538" s="21"/>
      <c r="V538" s="21"/>
      <c r="W538" s="21"/>
      <c r="X538" s="21"/>
      <c r="Y538" s="21"/>
      <c r="Z538" s="21"/>
      <c r="AA538" s="21"/>
      <c r="AB538" s="21"/>
      <c r="AC538" s="21"/>
      <c r="AD538" s="21" t="s">
        <v>15</v>
      </c>
      <c r="AE538" s="21"/>
      <c r="AF538" s="21"/>
      <c r="AG538" s="21" t="str">
        <f>TEXT(0.73,"#,##0.#######")</f>
        <v>0.73</v>
      </c>
      <c r="AH538" s="21"/>
      <c r="AI538" s="21"/>
      <c r="AJ538" s="21"/>
      <c r="AK538" s="21" t="s">
        <v>38</v>
      </c>
      <c r="AL538" s="21"/>
      <c r="AM538" s="21"/>
      <c r="AN538" s="21" t="s">
        <v>12</v>
      </c>
      <c r="AO538" s="21"/>
      <c r="AP538" s="21" t="str">
        <f>TEXT(10,"#,##0.#######")</f>
        <v>10.</v>
      </c>
      <c r="AQ538" s="21"/>
      <c r="AR538" s="21" t="s">
        <v>43</v>
      </c>
      <c r="AS538" s="21"/>
      <c r="AT538" s="21"/>
      <c r="AU538" s="21" t="s">
        <v>11</v>
      </c>
      <c r="AV538" s="21"/>
      <c r="AW538" s="21" t="str">
        <f>TEXT(TRUNC(T538*AG538/AP538,1),"#,##0.#######")</f>
        <v>13,819.1</v>
      </c>
      <c r="AX538" s="21"/>
      <c r="AY538" s="21"/>
      <c r="AZ538" s="21"/>
      <c r="BA538" s="21"/>
      <c r="BB538" s="21"/>
      <c r="BC538" s="21"/>
      <c r="BD538" s="21"/>
      <c r="BE538" s="21"/>
      <c r="BF538" s="21"/>
      <c r="BG538" s="21"/>
      <c r="BH538" s="21"/>
      <c r="BI538" s="21"/>
      <c r="BJ538" s="21"/>
      <c r="BK538" s="21"/>
      <c r="BL538" s="21"/>
      <c r="BM538" s="21"/>
      <c r="BN538" s="21"/>
      <c r="BO538" s="21"/>
      <c r="BP538" s="21"/>
      <c r="BQ538" s="21"/>
      <c r="BR538" s="21"/>
      <c r="BS538" s="21"/>
      <c r="BT538" s="21"/>
      <c r="BU538" s="21"/>
      <c r="BV538" s="21"/>
      <c r="BW538" s="21"/>
      <c r="BX538" s="21"/>
      <c r="BY538" s="21"/>
      <c r="BZ538" s="21"/>
      <c r="CA538" s="21"/>
      <c r="CB538" s="21"/>
      <c r="CC538" s="21"/>
      <c r="CD538" s="21"/>
      <c r="CE538" s="21"/>
      <c r="CF538" s="21"/>
      <c r="CG538" s="21"/>
      <c r="CH538" s="21"/>
      <c r="CI538" s="21"/>
      <c r="CJ538" s="21"/>
      <c r="CK538" s="21"/>
      <c r="CL538" s="21"/>
      <c r="CM538" s="21"/>
      <c r="CN538" s="21"/>
      <c r="CO538" s="26"/>
      <c r="CP538" s="26"/>
      <c r="CQ538" s="26"/>
      <c r="CR538" s="27"/>
      <c r="CS538" s="22"/>
      <c r="CT538" s="22"/>
      <c r="CU538" s="22"/>
      <c r="CV538" s="22"/>
      <c r="CW538" s="22"/>
      <c r="CX538" s="22"/>
      <c r="CY538" s="22"/>
      <c r="CZ538" s="22"/>
      <c r="DA538" s="22"/>
      <c r="DB538" s="22"/>
      <c r="DC538" s="22"/>
      <c r="DD538" s="22"/>
      <c r="DE538" s="22"/>
      <c r="DF538" s="22"/>
      <c r="DG538" s="22"/>
      <c r="DH538" s="22"/>
      <c r="DI538" s="22"/>
      <c r="DJ538" s="22"/>
      <c r="DK538" s="22"/>
      <c r="DL538" s="22"/>
      <c r="DM538" s="22"/>
      <c r="DN538" s="22"/>
      <c r="DO538" s="22"/>
      <c r="DP538" s="22"/>
      <c r="DQ538" s="22"/>
      <c r="DR538" s="22"/>
      <c r="DS538" s="22"/>
      <c r="DT538" s="22"/>
      <c r="DU538" s="22"/>
      <c r="DV538" s="22"/>
      <c r="DW538" s="22"/>
      <c r="DX538" s="22"/>
      <c r="DY538" s="22"/>
      <c r="DZ538" s="22"/>
      <c r="EA538" s="22"/>
      <c r="EB538" s="22"/>
      <c r="EC538" s="26"/>
      <c r="ED538" s="26"/>
      <c r="EE538" s="26"/>
      <c r="EF538" s="27"/>
      <c r="EG538" s="3"/>
    </row>
    <row r="539" spans="2:137" s="19" customFormat="1" ht="11.25" customHeight="1" x14ac:dyDescent="0.2">
      <c r="B539" s="25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  <c r="AA539" s="21"/>
      <c r="AB539" s="21"/>
      <c r="AC539" s="21"/>
      <c r="AD539" s="21"/>
      <c r="AE539" s="21"/>
      <c r="AF539" s="21"/>
      <c r="AG539" s="21"/>
      <c r="AH539" s="21"/>
      <c r="AI539" s="21"/>
      <c r="AJ539" s="21"/>
      <c r="AK539" s="21"/>
      <c r="AL539" s="21"/>
      <c r="AM539" s="21"/>
      <c r="AN539" s="21"/>
      <c r="AO539" s="21"/>
      <c r="AP539" s="21"/>
      <c r="AQ539" s="21"/>
      <c r="AR539" s="21"/>
      <c r="AS539" s="21"/>
      <c r="AT539" s="21"/>
      <c r="AU539" s="21"/>
      <c r="AV539" s="21"/>
      <c r="AW539" s="21"/>
      <c r="AX539" s="21"/>
      <c r="AY539" s="21"/>
      <c r="AZ539" s="21"/>
      <c r="BA539" s="21"/>
      <c r="BB539" s="21"/>
      <c r="BC539" s="21"/>
      <c r="BD539" s="21"/>
      <c r="BE539" s="21"/>
      <c r="BF539" s="21"/>
      <c r="BG539" s="21"/>
      <c r="BH539" s="21"/>
      <c r="BI539" s="21"/>
      <c r="BJ539" s="21"/>
      <c r="BK539" s="21"/>
      <c r="BL539" s="21"/>
      <c r="BM539" s="21"/>
      <c r="BN539" s="21"/>
      <c r="BO539" s="21"/>
      <c r="BP539" s="21"/>
      <c r="BQ539" s="21"/>
      <c r="BR539" s="21"/>
      <c r="BS539" s="21"/>
      <c r="BT539" s="21"/>
      <c r="BU539" s="21"/>
      <c r="BV539" s="21"/>
      <c r="BW539" s="21"/>
      <c r="BX539" s="21"/>
      <c r="BY539" s="21"/>
      <c r="BZ539" s="21"/>
      <c r="CA539" s="21"/>
      <c r="CB539" s="21"/>
      <c r="CC539" s="21"/>
      <c r="CD539" s="21"/>
      <c r="CE539" s="21"/>
      <c r="CF539" s="21"/>
      <c r="CG539" s="21"/>
      <c r="CH539" s="21"/>
      <c r="CI539" s="21"/>
      <c r="CJ539" s="21"/>
      <c r="CK539" s="21"/>
      <c r="CL539" s="21"/>
      <c r="CM539" s="21"/>
      <c r="CN539" s="21"/>
      <c r="CO539" s="26"/>
      <c r="CP539" s="26"/>
      <c r="CQ539" s="26"/>
      <c r="CR539" s="27"/>
      <c r="CS539" s="22"/>
      <c r="CT539" s="22"/>
      <c r="CU539" s="22"/>
      <c r="CV539" s="22"/>
      <c r="CW539" s="22"/>
      <c r="CX539" s="22"/>
      <c r="CY539" s="22"/>
      <c r="CZ539" s="22"/>
      <c r="DA539" s="22"/>
      <c r="DB539" s="22"/>
      <c r="DC539" s="22"/>
      <c r="DD539" s="22"/>
      <c r="DE539" s="22"/>
      <c r="DF539" s="22"/>
      <c r="DG539" s="22"/>
      <c r="DH539" s="22"/>
      <c r="DI539" s="22"/>
      <c r="DJ539" s="22"/>
      <c r="DK539" s="22"/>
      <c r="DL539" s="22"/>
      <c r="DM539" s="22"/>
      <c r="DN539" s="22"/>
      <c r="DO539" s="22"/>
      <c r="DP539" s="22"/>
      <c r="DQ539" s="22"/>
      <c r="DR539" s="22"/>
      <c r="DS539" s="22"/>
      <c r="DT539" s="22"/>
      <c r="DU539" s="22"/>
      <c r="DV539" s="22"/>
      <c r="DW539" s="22"/>
      <c r="DX539" s="22"/>
      <c r="DY539" s="22"/>
      <c r="DZ539" s="22"/>
      <c r="EA539" s="22"/>
      <c r="EB539" s="22"/>
      <c r="EC539" s="26"/>
      <c r="ED539" s="26"/>
      <c r="EE539" s="26"/>
      <c r="EF539" s="27"/>
      <c r="EG539" s="3"/>
    </row>
    <row r="540" spans="2:137" s="19" customFormat="1" ht="11.25" customHeight="1" x14ac:dyDescent="0.2">
      <c r="B540" s="25"/>
      <c r="C540" s="21"/>
      <c r="D540" s="21"/>
      <c r="E540" s="21"/>
      <c r="F540" s="21"/>
      <c r="G540" s="21" t="s">
        <v>39</v>
      </c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 t="s">
        <v>9</v>
      </c>
      <c r="S540" s="21"/>
      <c r="T540" s="21"/>
      <c r="U540" s="21" t="str">
        <f>TEXT(노임단가!L5,"#,##0")</f>
        <v>109,819</v>
      </c>
      <c r="V540" s="21"/>
      <c r="W540" s="21"/>
      <c r="X540" s="21"/>
      <c r="Y540" s="21"/>
      <c r="Z540" s="21"/>
      <c r="AA540" s="21"/>
      <c r="AB540" s="21"/>
      <c r="AC540" s="21"/>
      <c r="AD540" s="21"/>
      <c r="AE540" s="21" t="s">
        <v>15</v>
      </c>
      <c r="AF540" s="21"/>
      <c r="AG540" s="21"/>
      <c r="AH540" s="21" t="str">
        <f>TEXT(0.38,"#,##0.#######")</f>
        <v>0.38</v>
      </c>
      <c r="AI540" s="21"/>
      <c r="AJ540" s="21"/>
      <c r="AK540" s="21"/>
      <c r="AL540" s="21" t="s">
        <v>38</v>
      </c>
      <c r="AM540" s="21"/>
      <c r="AN540" s="21"/>
      <c r="AO540" s="21" t="s">
        <v>12</v>
      </c>
      <c r="AP540" s="21"/>
      <c r="AQ540" s="21" t="str">
        <f>TEXT(10,"#,##0.#######")</f>
        <v>10.</v>
      </c>
      <c r="AR540" s="21"/>
      <c r="AS540" s="21" t="s">
        <v>43</v>
      </c>
      <c r="AT540" s="21"/>
      <c r="AU540" s="21"/>
      <c r="AV540" s="21" t="s">
        <v>11</v>
      </c>
      <c r="AW540" s="21"/>
      <c r="AX540" s="21" t="str">
        <f>TEXT(TRUNC(U540*AH540/AQ540,1),"#,##0.#######")</f>
        <v>4,173.1</v>
      </c>
      <c r="AY540" s="21"/>
      <c r="AZ540" s="21"/>
      <c r="BA540" s="21"/>
      <c r="BB540" s="21"/>
      <c r="BC540" s="21"/>
      <c r="BD540" s="21"/>
      <c r="BE540" s="21"/>
      <c r="BF540" s="21"/>
      <c r="BG540" s="21"/>
      <c r="BH540" s="21"/>
      <c r="BI540" s="21"/>
      <c r="BJ540" s="21"/>
      <c r="BK540" s="21"/>
      <c r="BL540" s="21"/>
      <c r="BM540" s="21"/>
      <c r="BN540" s="21"/>
      <c r="BO540" s="21"/>
      <c r="BP540" s="21"/>
      <c r="BQ540" s="21"/>
      <c r="BR540" s="21"/>
      <c r="BS540" s="21"/>
      <c r="BT540" s="21"/>
      <c r="BU540" s="21"/>
      <c r="BV540" s="21"/>
      <c r="BW540" s="21"/>
      <c r="BX540" s="21"/>
      <c r="BY540" s="21"/>
      <c r="BZ540" s="21"/>
      <c r="CA540" s="21"/>
      <c r="CB540" s="21"/>
      <c r="CC540" s="21"/>
      <c r="CD540" s="21"/>
      <c r="CE540" s="21"/>
      <c r="CF540" s="21"/>
      <c r="CG540" s="21"/>
      <c r="CH540" s="21"/>
      <c r="CI540" s="21"/>
      <c r="CJ540" s="21"/>
      <c r="CK540" s="21"/>
      <c r="CL540" s="21"/>
      <c r="CM540" s="21"/>
      <c r="CN540" s="21"/>
      <c r="CO540" s="26"/>
      <c r="CP540" s="26"/>
      <c r="CQ540" s="26"/>
      <c r="CR540" s="27"/>
      <c r="CS540" s="22"/>
      <c r="CT540" s="22"/>
      <c r="CU540" s="22"/>
      <c r="CV540" s="22"/>
      <c r="CW540" s="22"/>
      <c r="CX540" s="22"/>
      <c r="CY540" s="22"/>
      <c r="CZ540" s="22"/>
      <c r="DA540" s="22"/>
      <c r="DB540" s="22"/>
      <c r="DC540" s="22"/>
      <c r="DD540" s="22"/>
      <c r="DE540" s="22"/>
      <c r="DF540" s="22"/>
      <c r="DG540" s="22"/>
      <c r="DH540" s="22"/>
      <c r="DI540" s="22"/>
      <c r="DJ540" s="22"/>
      <c r="DK540" s="22"/>
      <c r="DL540" s="22"/>
      <c r="DM540" s="22"/>
      <c r="DN540" s="22"/>
      <c r="DO540" s="22"/>
      <c r="DP540" s="22"/>
      <c r="DQ540" s="22"/>
      <c r="DR540" s="22"/>
      <c r="DS540" s="22"/>
      <c r="DT540" s="22"/>
      <c r="DU540" s="22"/>
      <c r="DV540" s="22"/>
      <c r="DW540" s="22"/>
      <c r="DX540" s="22"/>
      <c r="DY540" s="22"/>
      <c r="DZ540" s="22"/>
      <c r="EA540" s="22"/>
      <c r="EB540" s="22"/>
      <c r="EC540" s="26"/>
      <c r="ED540" s="26"/>
      <c r="EE540" s="26"/>
      <c r="EF540" s="27"/>
      <c r="EG540" s="3"/>
    </row>
    <row r="541" spans="2:137" s="19" customFormat="1" ht="11.25" customHeight="1" x14ac:dyDescent="0.2">
      <c r="B541" s="25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  <c r="AA541" s="21"/>
      <c r="AB541" s="21"/>
      <c r="AC541" s="21"/>
      <c r="AD541" s="21"/>
      <c r="AE541" s="21"/>
      <c r="AF541" s="21"/>
      <c r="AG541" s="21"/>
      <c r="AH541" s="21"/>
      <c r="AI541" s="21"/>
      <c r="AJ541" s="21"/>
      <c r="AK541" s="21"/>
      <c r="AL541" s="21"/>
      <c r="AM541" s="21"/>
      <c r="AN541" s="21"/>
      <c r="AO541" s="21"/>
      <c r="AP541" s="21"/>
      <c r="AQ541" s="21"/>
      <c r="AR541" s="21"/>
      <c r="AS541" s="21"/>
      <c r="AT541" s="21"/>
      <c r="AU541" s="21"/>
      <c r="AV541" s="21"/>
      <c r="AW541" s="21"/>
      <c r="AX541" s="21"/>
      <c r="AY541" s="21"/>
      <c r="AZ541" s="21"/>
      <c r="BA541" s="21"/>
      <c r="BB541" s="21"/>
      <c r="BC541" s="21"/>
      <c r="BD541" s="21"/>
      <c r="BE541" s="21"/>
      <c r="BF541" s="21"/>
      <c r="BG541" s="21"/>
      <c r="BH541" s="21"/>
      <c r="BI541" s="21"/>
      <c r="BJ541" s="21"/>
      <c r="BK541" s="21"/>
      <c r="BL541" s="21"/>
      <c r="BM541" s="21"/>
      <c r="BN541" s="21"/>
      <c r="BO541" s="21"/>
      <c r="BP541" s="21"/>
      <c r="BQ541" s="21"/>
      <c r="BR541" s="21"/>
      <c r="BS541" s="21"/>
      <c r="BT541" s="21"/>
      <c r="BU541" s="21"/>
      <c r="BV541" s="21"/>
      <c r="BW541" s="21"/>
      <c r="BX541" s="21"/>
      <c r="BY541" s="21"/>
      <c r="BZ541" s="21"/>
      <c r="CA541" s="21"/>
      <c r="CB541" s="21"/>
      <c r="CC541" s="21"/>
      <c r="CD541" s="21"/>
      <c r="CE541" s="21"/>
      <c r="CF541" s="21"/>
      <c r="CG541" s="21"/>
      <c r="CH541" s="21"/>
      <c r="CI541" s="21"/>
      <c r="CJ541" s="21"/>
      <c r="CK541" s="21"/>
      <c r="CL541" s="21"/>
      <c r="CM541" s="21"/>
      <c r="CN541" s="21"/>
      <c r="CO541" s="26"/>
      <c r="CP541" s="26"/>
      <c r="CQ541" s="26"/>
      <c r="CR541" s="27"/>
      <c r="CS541" s="22"/>
      <c r="CT541" s="22"/>
      <c r="CU541" s="22"/>
      <c r="CV541" s="22"/>
      <c r="CW541" s="22"/>
      <c r="CX541" s="22"/>
      <c r="CY541" s="22"/>
      <c r="CZ541" s="22"/>
      <c r="DA541" s="22"/>
      <c r="DB541" s="22"/>
      <c r="DC541" s="22"/>
      <c r="DD541" s="22"/>
      <c r="DE541" s="22"/>
      <c r="DF541" s="22"/>
      <c r="DG541" s="22"/>
      <c r="DH541" s="22"/>
      <c r="DI541" s="22"/>
      <c r="DJ541" s="22"/>
      <c r="DK541" s="22"/>
      <c r="DL541" s="22"/>
      <c r="DM541" s="22"/>
      <c r="DN541" s="22"/>
      <c r="DO541" s="22"/>
      <c r="DP541" s="22"/>
      <c r="DQ541" s="22"/>
      <c r="DR541" s="22"/>
      <c r="DS541" s="22"/>
      <c r="DT541" s="22"/>
      <c r="DU541" s="22"/>
      <c r="DV541" s="22"/>
      <c r="DW541" s="22"/>
      <c r="DX541" s="22"/>
      <c r="DY541" s="22"/>
      <c r="DZ541" s="22"/>
      <c r="EA541" s="22"/>
      <c r="EB541" s="22"/>
      <c r="EC541" s="26"/>
      <c r="ED541" s="26"/>
      <c r="EE541" s="26"/>
      <c r="EF541" s="27"/>
      <c r="EG541" s="3"/>
    </row>
    <row r="542" spans="2:137" s="19" customFormat="1" ht="11.25" customHeight="1" x14ac:dyDescent="0.2">
      <c r="B542" s="25"/>
      <c r="C542" s="21"/>
      <c r="D542" s="21"/>
      <c r="E542" s="21"/>
      <c r="F542" s="21"/>
      <c r="G542" s="21" t="s">
        <v>40</v>
      </c>
      <c r="H542" s="21"/>
      <c r="I542" s="21"/>
      <c r="J542" s="21"/>
      <c r="K542" s="21"/>
      <c r="L542" s="21"/>
      <c r="M542" s="21"/>
      <c r="N542" s="21"/>
      <c r="O542" s="21"/>
      <c r="P542" s="21" t="s">
        <v>9</v>
      </c>
      <c r="Q542" s="21"/>
      <c r="R542" s="21" t="str">
        <f>TEXT(TRUNC(AW538+AX540,1),"#,##0.#######")</f>
        <v>17,992.2</v>
      </c>
      <c r="S542" s="21"/>
      <c r="T542" s="21"/>
      <c r="U542" s="21"/>
      <c r="V542" s="21"/>
      <c r="W542" s="21"/>
      <c r="X542" s="21"/>
      <c r="Y542" s="21"/>
      <c r="Z542" s="21"/>
      <c r="AA542" s="21"/>
      <c r="AB542" s="21"/>
      <c r="AC542" s="21"/>
      <c r="AD542" s="21"/>
      <c r="AE542" s="21"/>
      <c r="AF542" s="21"/>
      <c r="AG542" s="21"/>
      <c r="AH542" s="21"/>
      <c r="AI542" s="21"/>
      <c r="AJ542" s="21"/>
      <c r="AK542" s="21"/>
      <c r="AL542" s="21"/>
      <c r="AM542" s="21"/>
      <c r="AN542" s="21"/>
      <c r="AO542" s="21"/>
      <c r="AP542" s="21"/>
      <c r="AQ542" s="21"/>
      <c r="AR542" s="21"/>
      <c r="AS542" s="21"/>
      <c r="AT542" s="21"/>
      <c r="AU542" s="21"/>
      <c r="AV542" s="21"/>
      <c r="AW542" s="21"/>
      <c r="AX542" s="21"/>
      <c r="AY542" s="21"/>
      <c r="AZ542" s="21"/>
      <c r="BA542" s="21"/>
      <c r="BB542" s="21"/>
      <c r="BC542" s="21"/>
      <c r="BD542" s="21"/>
      <c r="BE542" s="21"/>
      <c r="BF542" s="21"/>
      <c r="BG542" s="21"/>
      <c r="BH542" s="21"/>
      <c r="BI542" s="21"/>
      <c r="BJ542" s="21"/>
      <c r="BK542" s="21"/>
      <c r="BL542" s="21"/>
      <c r="BM542" s="21"/>
      <c r="BN542" s="21"/>
      <c r="BO542" s="21"/>
      <c r="BP542" s="21"/>
      <c r="BQ542" s="21"/>
      <c r="BR542" s="21"/>
      <c r="BS542" s="21"/>
      <c r="BT542" s="21"/>
      <c r="BU542" s="21"/>
      <c r="BV542" s="21"/>
      <c r="BW542" s="21"/>
      <c r="BX542" s="21"/>
      <c r="BY542" s="21"/>
      <c r="BZ542" s="21"/>
      <c r="CA542" s="21"/>
      <c r="CB542" s="21"/>
      <c r="CC542" s="21"/>
      <c r="CD542" s="21"/>
      <c r="CE542" s="21"/>
      <c r="CF542" s="21"/>
      <c r="CG542" s="21"/>
      <c r="CH542" s="21"/>
      <c r="CI542" s="21"/>
      <c r="CJ542" s="21"/>
      <c r="CK542" s="21"/>
      <c r="CL542" s="21"/>
      <c r="CM542" s="21"/>
      <c r="CN542" s="21"/>
      <c r="CO542" s="26"/>
      <c r="CP542" s="26"/>
      <c r="CQ542" s="26" t="str">
        <f>R542</f>
        <v>17,992.2</v>
      </c>
      <c r="CR542" s="27"/>
      <c r="CS542" s="22"/>
      <c r="CT542" s="22"/>
      <c r="CU542" s="22"/>
      <c r="CV542" s="22"/>
      <c r="CW542" s="22"/>
      <c r="CX542" s="22"/>
      <c r="CY542" s="22"/>
      <c r="CZ542" s="22"/>
      <c r="DA542" s="22"/>
      <c r="DB542" s="22"/>
      <c r="DC542" s="22"/>
      <c r="DD542" s="22"/>
      <c r="DE542" s="22"/>
      <c r="DF542" s="22"/>
      <c r="DG542" s="22"/>
      <c r="DH542" s="22"/>
      <c r="DI542" s="22"/>
      <c r="DJ542" s="22"/>
      <c r="DK542" s="22"/>
      <c r="DL542" s="22"/>
      <c r="DM542" s="22"/>
      <c r="DN542" s="22"/>
      <c r="DO542" s="22"/>
      <c r="DP542" s="22"/>
      <c r="DQ542" s="22"/>
      <c r="DR542" s="22"/>
      <c r="DS542" s="22"/>
      <c r="DT542" s="22"/>
      <c r="DU542" s="22"/>
      <c r="DV542" s="22"/>
      <c r="DW542" s="22"/>
      <c r="DX542" s="22"/>
      <c r="DY542" s="22"/>
      <c r="DZ542" s="22"/>
      <c r="EA542" s="22"/>
      <c r="EB542" s="22"/>
      <c r="EC542" s="26"/>
      <c r="ED542" s="26"/>
      <c r="EE542" s="26" t="str">
        <f>R542</f>
        <v>17,992.2</v>
      </c>
      <c r="EF542" s="27"/>
      <c r="EG542" s="3"/>
    </row>
    <row r="543" spans="2:137" s="19" customFormat="1" ht="11.25" customHeight="1" x14ac:dyDescent="0.2">
      <c r="B543" s="25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  <c r="AC543" s="21"/>
      <c r="AD543" s="21"/>
      <c r="AE543" s="21"/>
      <c r="AF543" s="21"/>
      <c r="AG543" s="21"/>
      <c r="AH543" s="21"/>
      <c r="AI543" s="21"/>
      <c r="AJ543" s="21"/>
      <c r="AK543" s="21"/>
      <c r="AL543" s="21"/>
      <c r="AM543" s="21"/>
      <c r="AN543" s="21"/>
      <c r="AO543" s="21"/>
      <c r="AP543" s="21"/>
      <c r="AQ543" s="21"/>
      <c r="AR543" s="21"/>
      <c r="AS543" s="21"/>
      <c r="AT543" s="21"/>
      <c r="AU543" s="21"/>
      <c r="AV543" s="21"/>
      <c r="AW543" s="21"/>
      <c r="AX543" s="21"/>
      <c r="AY543" s="21"/>
      <c r="AZ543" s="21"/>
      <c r="BA543" s="21"/>
      <c r="BB543" s="21"/>
      <c r="BC543" s="21"/>
      <c r="BD543" s="21"/>
      <c r="BE543" s="21"/>
      <c r="BF543" s="21"/>
      <c r="BG543" s="21"/>
      <c r="BH543" s="21"/>
      <c r="BI543" s="21"/>
      <c r="BJ543" s="21"/>
      <c r="BK543" s="21"/>
      <c r="BL543" s="21"/>
      <c r="BM543" s="21"/>
      <c r="BN543" s="21"/>
      <c r="BO543" s="21"/>
      <c r="BP543" s="21"/>
      <c r="BQ543" s="21"/>
      <c r="BR543" s="21"/>
      <c r="BS543" s="21"/>
      <c r="BT543" s="21"/>
      <c r="BU543" s="21"/>
      <c r="BV543" s="21"/>
      <c r="BW543" s="21"/>
      <c r="BX543" s="21"/>
      <c r="BY543" s="21"/>
      <c r="BZ543" s="21"/>
      <c r="CA543" s="21"/>
      <c r="CB543" s="21"/>
      <c r="CC543" s="21"/>
      <c r="CD543" s="21"/>
      <c r="CE543" s="21"/>
      <c r="CF543" s="21"/>
      <c r="CG543" s="21"/>
      <c r="CH543" s="21"/>
      <c r="CI543" s="21"/>
      <c r="CJ543" s="21"/>
      <c r="CK543" s="21"/>
      <c r="CL543" s="21"/>
      <c r="CM543" s="21"/>
      <c r="CN543" s="21"/>
      <c r="CO543" s="26"/>
      <c r="CP543" s="26"/>
      <c r="CQ543" s="26"/>
      <c r="CR543" s="27"/>
      <c r="CS543" s="22"/>
      <c r="CT543" s="22"/>
      <c r="CU543" s="22"/>
      <c r="CV543" s="22"/>
      <c r="CW543" s="22"/>
      <c r="CX543" s="22"/>
      <c r="CY543" s="22"/>
      <c r="CZ543" s="22"/>
      <c r="DA543" s="22"/>
      <c r="DB543" s="22"/>
      <c r="DC543" s="22"/>
      <c r="DD543" s="22"/>
      <c r="DE543" s="22"/>
      <c r="DF543" s="22"/>
      <c r="DG543" s="22"/>
      <c r="DH543" s="22"/>
      <c r="DI543" s="22"/>
      <c r="DJ543" s="22"/>
      <c r="DK543" s="22"/>
      <c r="DL543" s="22"/>
      <c r="DM543" s="22"/>
      <c r="DN543" s="22"/>
      <c r="DO543" s="22"/>
      <c r="DP543" s="22"/>
      <c r="DQ543" s="22"/>
      <c r="DR543" s="22"/>
      <c r="DS543" s="22"/>
      <c r="DT543" s="22"/>
      <c r="DU543" s="22"/>
      <c r="DV543" s="22"/>
      <c r="DW543" s="22"/>
      <c r="DX543" s="22"/>
      <c r="DY543" s="22"/>
      <c r="DZ543" s="22"/>
      <c r="EA543" s="22"/>
      <c r="EB543" s="22"/>
      <c r="EC543" s="26"/>
      <c r="ED543" s="26"/>
      <c r="EE543" s="26"/>
      <c r="EF543" s="27"/>
      <c r="EG543" s="3"/>
    </row>
    <row r="544" spans="2:137" s="19" customFormat="1" ht="11.25" customHeight="1" x14ac:dyDescent="0.2">
      <c r="B544" s="25"/>
      <c r="C544" s="21"/>
      <c r="D544" s="21"/>
      <c r="E544" s="21"/>
      <c r="F544" s="21"/>
      <c r="G544" s="21" t="s">
        <v>48</v>
      </c>
      <c r="H544" s="21"/>
      <c r="I544" s="21"/>
      <c r="J544" s="21"/>
      <c r="K544" s="21"/>
      <c r="L544" s="21"/>
      <c r="M544" s="21"/>
      <c r="N544" s="21"/>
      <c r="O544" s="21"/>
      <c r="P544" s="21" t="s">
        <v>24</v>
      </c>
      <c r="Q544" s="21"/>
      <c r="R544" s="21"/>
      <c r="S544" s="21" t="s">
        <v>49</v>
      </c>
      <c r="T544" s="21"/>
      <c r="U544" s="21"/>
      <c r="V544" s="21"/>
      <c r="W544" s="21"/>
      <c r="X544" s="21"/>
      <c r="Y544" s="21" t="s">
        <v>13</v>
      </c>
      <c r="Z544" s="21" t="s">
        <v>100</v>
      </c>
      <c r="AA544" s="21"/>
      <c r="AB544" s="21"/>
      <c r="AC544" s="21"/>
      <c r="AD544" s="21"/>
      <c r="AE544" s="21"/>
      <c r="AF544" s="21"/>
      <c r="AG544" s="21"/>
      <c r="AH544" s="21" t="s">
        <v>14</v>
      </c>
      <c r="AI544" s="21"/>
      <c r="AJ544" s="21" t="s">
        <v>13</v>
      </c>
      <c r="AK544" s="21" t="s">
        <v>44</v>
      </c>
      <c r="AL544" s="21"/>
      <c r="AM544" s="21"/>
      <c r="AN544" s="21"/>
      <c r="AO544" s="21"/>
      <c r="AP544" s="21"/>
      <c r="AQ544" s="21"/>
      <c r="AR544" s="21"/>
      <c r="AS544" s="21"/>
      <c r="AT544" s="21" t="s">
        <v>101</v>
      </c>
      <c r="AU544" s="21"/>
      <c r="AV544" s="21"/>
      <c r="AW544" s="21" t="s">
        <v>32</v>
      </c>
      <c r="AX544" s="21" t="s">
        <v>14</v>
      </c>
      <c r="AY544" s="21"/>
      <c r="AZ544" s="21"/>
      <c r="BA544" s="21"/>
      <c r="BB544" s="21"/>
      <c r="BC544" s="21"/>
      <c r="BD544" s="21"/>
      <c r="BE544" s="21"/>
      <c r="BF544" s="21"/>
      <c r="BG544" s="21"/>
      <c r="BH544" s="21"/>
      <c r="BI544" s="21"/>
      <c r="BJ544" s="21"/>
      <c r="BK544" s="21"/>
      <c r="BL544" s="21"/>
      <c r="BM544" s="21"/>
      <c r="BN544" s="21"/>
      <c r="BO544" s="21"/>
      <c r="BP544" s="21"/>
      <c r="BQ544" s="21"/>
      <c r="BR544" s="21"/>
      <c r="BS544" s="21"/>
      <c r="BT544" s="21"/>
      <c r="BU544" s="21"/>
      <c r="BV544" s="21"/>
      <c r="BW544" s="21"/>
      <c r="BX544" s="21"/>
      <c r="BY544" s="21"/>
      <c r="BZ544" s="21"/>
      <c r="CA544" s="21"/>
      <c r="CB544" s="21"/>
      <c r="CC544" s="21"/>
      <c r="CD544" s="21"/>
      <c r="CE544" s="21"/>
      <c r="CF544" s="21"/>
      <c r="CG544" s="21"/>
      <c r="CH544" s="21"/>
      <c r="CI544" s="21"/>
      <c r="CJ544" s="21"/>
      <c r="CK544" s="21"/>
      <c r="CL544" s="21"/>
      <c r="CM544" s="21"/>
      <c r="CN544" s="21"/>
      <c r="CO544" s="26"/>
      <c r="CP544" s="26"/>
      <c r="CQ544" s="26"/>
      <c r="CR544" s="27"/>
      <c r="CS544" s="22"/>
      <c r="CT544" s="22"/>
      <c r="CU544" s="22"/>
      <c r="CV544" s="22"/>
      <c r="CW544" s="22"/>
      <c r="CX544" s="22"/>
      <c r="CY544" s="22"/>
      <c r="CZ544" s="22"/>
      <c r="DA544" s="22"/>
      <c r="DB544" s="22"/>
      <c r="DC544" s="22"/>
      <c r="DD544" s="22"/>
      <c r="DE544" s="22"/>
      <c r="DF544" s="22"/>
      <c r="DG544" s="22"/>
      <c r="DH544" s="22"/>
      <c r="DI544" s="22"/>
      <c r="DJ544" s="22"/>
      <c r="DK544" s="22"/>
      <c r="DL544" s="22"/>
      <c r="DM544" s="22"/>
      <c r="DN544" s="22"/>
      <c r="DO544" s="22"/>
      <c r="DP544" s="22"/>
      <c r="DQ544" s="22"/>
      <c r="DR544" s="22"/>
      <c r="DS544" s="22"/>
      <c r="DT544" s="22"/>
      <c r="DU544" s="22"/>
      <c r="DV544" s="22"/>
      <c r="DW544" s="22"/>
      <c r="DX544" s="22"/>
      <c r="DY544" s="22"/>
      <c r="DZ544" s="22"/>
      <c r="EA544" s="22"/>
      <c r="EB544" s="22"/>
      <c r="EC544" s="26"/>
      <c r="ED544" s="26"/>
      <c r="EE544" s="26"/>
      <c r="EF544" s="27"/>
      <c r="EG544" s="3"/>
    </row>
    <row r="545" spans="2:137" s="19" customFormat="1" ht="11.25" customHeight="1" x14ac:dyDescent="0.2">
      <c r="B545" s="25"/>
      <c r="C545" s="21"/>
      <c r="D545" s="21"/>
      <c r="E545" s="21"/>
      <c r="F545" s="21"/>
      <c r="G545" s="21"/>
      <c r="H545" s="21" t="str">
        <f>R542</f>
        <v>17,992.2</v>
      </c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 t="s">
        <v>15</v>
      </c>
      <c r="T545" s="21"/>
      <c r="U545" s="21"/>
      <c r="V545" s="21" t="str">
        <f>TEXT(1.5,"#,##0.#######")</f>
        <v>1.5</v>
      </c>
      <c r="W545" s="21"/>
      <c r="X545" s="21"/>
      <c r="Y545" s="21" t="s">
        <v>32</v>
      </c>
      <c r="Z545" s="21"/>
      <c r="AA545" s="21" t="s">
        <v>11</v>
      </c>
      <c r="AB545" s="21"/>
      <c r="AC545" s="21" t="str">
        <f>TEXT(TRUNC(R542*(V545*(1/100)),1),"#,##0.#")</f>
        <v>269.8</v>
      </c>
      <c r="AD545" s="21"/>
      <c r="AE545" s="21"/>
      <c r="AF545" s="21"/>
      <c r="AG545" s="21"/>
      <c r="AH545" s="21"/>
      <c r="AI545" s="21"/>
      <c r="AJ545" s="21"/>
      <c r="AK545" s="21"/>
      <c r="AL545" s="21"/>
      <c r="AM545" s="21"/>
      <c r="AN545" s="21"/>
      <c r="AO545" s="21"/>
      <c r="AP545" s="21"/>
      <c r="AQ545" s="21"/>
      <c r="AR545" s="21"/>
      <c r="AS545" s="21"/>
      <c r="AT545" s="21"/>
      <c r="AU545" s="21"/>
      <c r="AV545" s="21"/>
      <c r="AW545" s="21"/>
      <c r="AX545" s="21"/>
      <c r="AY545" s="21"/>
      <c r="AZ545" s="21"/>
      <c r="BA545" s="21"/>
      <c r="BB545" s="21"/>
      <c r="BC545" s="21"/>
      <c r="BD545" s="21"/>
      <c r="BE545" s="21"/>
      <c r="BF545" s="21"/>
      <c r="BG545" s="21"/>
      <c r="BH545" s="21"/>
      <c r="BI545" s="21"/>
      <c r="BJ545" s="21"/>
      <c r="BK545" s="21"/>
      <c r="BL545" s="21"/>
      <c r="BM545" s="21"/>
      <c r="BN545" s="21"/>
      <c r="BO545" s="21"/>
      <c r="BP545" s="21"/>
      <c r="BQ545" s="21"/>
      <c r="BR545" s="21"/>
      <c r="BS545" s="21"/>
      <c r="BT545" s="21"/>
      <c r="BU545" s="21"/>
      <c r="BV545" s="21"/>
      <c r="BW545" s="21"/>
      <c r="BX545" s="21"/>
      <c r="BY545" s="21"/>
      <c r="BZ545" s="21"/>
      <c r="CA545" s="21"/>
      <c r="CB545" s="21"/>
      <c r="CC545" s="21"/>
      <c r="CD545" s="21"/>
      <c r="CE545" s="21"/>
      <c r="CF545" s="21"/>
      <c r="CG545" s="21"/>
      <c r="CH545" s="21"/>
      <c r="CI545" s="21"/>
      <c r="CJ545" s="21"/>
      <c r="CK545" s="21"/>
      <c r="CL545" s="21"/>
      <c r="CM545" s="21"/>
      <c r="CN545" s="21"/>
      <c r="CO545" s="26">
        <f>CQ545+CP545+CR545</f>
        <v>269.8</v>
      </c>
      <c r="CP545" s="26" t="str">
        <f>AC545</f>
        <v>269.8</v>
      </c>
      <c r="CQ545" s="26"/>
      <c r="CR545" s="27"/>
      <c r="CS545" s="22"/>
      <c r="CT545" s="22"/>
      <c r="CU545" s="22"/>
      <c r="CV545" s="22"/>
      <c r="CW545" s="22"/>
      <c r="CX545" s="22"/>
      <c r="CY545" s="22"/>
      <c r="CZ545" s="22"/>
      <c r="DA545" s="22"/>
      <c r="DB545" s="22"/>
      <c r="DC545" s="22"/>
      <c r="DD545" s="22"/>
      <c r="DE545" s="22"/>
      <c r="DF545" s="22"/>
      <c r="DG545" s="22"/>
      <c r="DH545" s="22"/>
      <c r="DI545" s="22"/>
      <c r="DJ545" s="22"/>
      <c r="DK545" s="22"/>
      <c r="DL545" s="22"/>
      <c r="DM545" s="22"/>
      <c r="DN545" s="22"/>
      <c r="DO545" s="22"/>
      <c r="DP545" s="22"/>
      <c r="DQ545" s="22"/>
      <c r="DR545" s="22"/>
      <c r="DS545" s="22"/>
      <c r="DT545" s="22"/>
      <c r="DU545" s="22"/>
      <c r="DV545" s="22"/>
      <c r="DW545" s="22"/>
      <c r="DX545" s="22"/>
      <c r="DY545" s="22"/>
      <c r="DZ545" s="22"/>
      <c r="EA545" s="22"/>
      <c r="EB545" s="22"/>
      <c r="EC545" s="26">
        <f>EE545+ED545+EF545</f>
        <v>269.8</v>
      </c>
      <c r="ED545" s="26" t="str">
        <f>AC545</f>
        <v>269.8</v>
      </c>
      <c r="EE545" s="26"/>
      <c r="EF545" s="27"/>
      <c r="EG545" s="3"/>
    </row>
    <row r="546" spans="2:137" s="19" customFormat="1" ht="11.25" customHeight="1" x14ac:dyDescent="0.2">
      <c r="B546" s="25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  <c r="AA546" s="21"/>
      <c r="AB546" s="21"/>
      <c r="AC546" s="21"/>
      <c r="AD546" s="21"/>
      <c r="AE546" s="21"/>
      <c r="AF546" s="21"/>
      <c r="AG546" s="21"/>
      <c r="AH546" s="21"/>
      <c r="AI546" s="21"/>
      <c r="AJ546" s="21"/>
      <c r="AK546" s="21"/>
      <c r="AL546" s="21"/>
      <c r="AM546" s="21"/>
      <c r="AN546" s="21"/>
      <c r="AO546" s="21"/>
      <c r="AP546" s="21"/>
      <c r="AQ546" s="21"/>
      <c r="AR546" s="21"/>
      <c r="AS546" s="21"/>
      <c r="AT546" s="21"/>
      <c r="AU546" s="21"/>
      <c r="AV546" s="21"/>
      <c r="AW546" s="21"/>
      <c r="AX546" s="21"/>
      <c r="AY546" s="21"/>
      <c r="AZ546" s="21"/>
      <c r="BA546" s="21"/>
      <c r="BB546" s="21"/>
      <c r="BC546" s="21"/>
      <c r="BD546" s="21"/>
      <c r="BE546" s="21"/>
      <c r="BF546" s="21"/>
      <c r="BG546" s="21"/>
      <c r="BH546" s="21"/>
      <c r="BI546" s="21"/>
      <c r="BJ546" s="21"/>
      <c r="BK546" s="21"/>
      <c r="BL546" s="21"/>
      <c r="BM546" s="21"/>
      <c r="BN546" s="21"/>
      <c r="BO546" s="21"/>
      <c r="BP546" s="21"/>
      <c r="BQ546" s="21"/>
      <c r="BR546" s="21"/>
      <c r="BS546" s="21"/>
      <c r="BT546" s="21"/>
      <c r="BU546" s="21"/>
      <c r="BV546" s="21"/>
      <c r="BW546" s="21"/>
      <c r="BX546" s="21"/>
      <c r="BY546" s="21"/>
      <c r="BZ546" s="21"/>
      <c r="CA546" s="21"/>
      <c r="CB546" s="21"/>
      <c r="CC546" s="21"/>
      <c r="CD546" s="21"/>
      <c r="CE546" s="21"/>
      <c r="CF546" s="21"/>
      <c r="CG546" s="21"/>
      <c r="CH546" s="21"/>
      <c r="CI546" s="21"/>
      <c r="CJ546" s="21"/>
      <c r="CK546" s="21"/>
      <c r="CL546" s="21"/>
      <c r="CM546" s="21"/>
      <c r="CN546" s="21"/>
      <c r="CO546" s="26"/>
      <c r="CP546" s="26"/>
      <c r="CQ546" s="26"/>
      <c r="CR546" s="27"/>
      <c r="CS546" s="22"/>
      <c r="CT546" s="22"/>
      <c r="CU546" s="22"/>
      <c r="CV546" s="22"/>
      <c r="CW546" s="22"/>
      <c r="CX546" s="22"/>
      <c r="CY546" s="22"/>
      <c r="CZ546" s="22"/>
      <c r="DA546" s="22"/>
      <c r="DB546" s="22"/>
      <c r="DC546" s="22"/>
      <c r="DD546" s="22"/>
      <c r="DE546" s="22"/>
      <c r="DF546" s="22"/>
      <c r="DG546" s="22"/>
      <c r="DH546" s="22"/>
      <c r="DI546" s="22"/>
      <c r="DJ546" s="22"/>
      <c r="DK546" s="22"/>
      <c r="DL546" s="22"/>
      <c r="DM546" s="22"/>
      <c r="DN546" s="22"/>
      <c r="DO546" s="22"/>
      <c r="DP546" s="22"/>
      <c r="DQ546" s="22"/>
      <c r="DR546" s="22"/>
      <c r="DS546" s="22"/>
      <c r="DT546" s="22"/>
      <c r="DU546" s="22"/>
      <c r="DV546" s="22"/>
      <c r="DW546" s="22"/>
      <c r="DX546" s="22"/>
      <c r="DY546" s="22"/>
      <c r="DZ546" s="22"/>
      <c r="EA546" s="22"/>
      <c r="EB546" s="22"/>
      <c r="EC546" s="26"/>
      <c r="ED546" s="26"/>
      <c r="EE546" s="26"/>
      <c r="EF546" s="27"/>
      <c r="EG546" s="3"/>
    </row>
    <row r="547" spans="2:137" s="19" customFormat="1" ht="11.25" customHeight="1" x14ac:dyDescent="0.2">
      <c r="B547" s="25"/>
      <c r="C547" s="21"/>
      <c r="D547" s="21"/>
      <c r="E547" s="21" t="s">
        <v>41</v>
      </c>
      <c r="F547" s="21"/>
      <c r="G547" s="21" t="s">
        <v>37</v>
      </c>
      <c r="H547" s="21"/>
      <c r="I547" s="21" t="s">
        <v>7</v>
      </c>
      <c r="J547" s="21"/>
      <c r="K547" s="21"/>
      <c r="L547" s="21" t="s">
        <v>8</v>
      </c>
      <c r="M547" s="21"/>
      <c r="N547" s="21"/>
      <c r="O547" s="21" t="s">
        <v>9</v>
      </c>
      <c r="P547" s="21"/>
      <c r="Q547" s="21" t="s">
        <v>10</v>
      </c>
      <c r="R547" s="21"/>
      <c r="S547" s="21"/>
      <c r="T547" s="21"/>
      <c r="U547" s="21"/>
      <c r="V547" s="21"/>
      <c r="W547" s="21"/>
      <c r="X547" s="21"/>
      <c r="Y547" s="21"/>
      <c r="Z547" s="21"/>
      <c r="AA547" s="21"/>
      <c r="AB547" s="21"/>
      <c r="AC547" s="21"/>
      <c r="AD547" s="21"/>
      <c r="AE547" s="21"/>
      <c r="AF547" s="21"/>
      <c r="AG547" s="21"/>
      <c r="AH547" s="21"/>
      <c r="AI547" s="21" t="s">
        <v>54</v>
      </c>
      <c r="AJ547" s="21"/>
      <c r="AK547" s="21"/>
      <c r="AL547" s="21"/>
      <c r="AM547" s="21"/>
      <c r="AN547" s="21"/>
      <c r="AO547" s="21"/>
      <c r="AP547" s="21"/>
      <c r="AQ547" s="21"/>
      <c r="AR547" s="21"/>
      <c r="AS547" s="21"/>
      <c r="AT547" s="21"/>
      <c r="AU547" s="21"/>
      <c r="AV547" s="21"/>
      <c r="AW547" s="21"/>
      <c r="AX547" s="21"/>
      <c r="AY547" s="21"/>
      <c r="AZ547" s="21"/>
      <c r="BA547" s="21"/>
      <c r="BB547" s="21"/>
      <c r="BC547" s="21"/>
      <c r="BD547" s="21"/>
      <c r="BE547" s="21"/>
      <c r="BF547" s="21"/>
      <c r="BG547" s="21"/>
      <c r="BH547" s="21"/>
      <c r="BI547" s="21"/>
      <c r="BJ547" s="21"/>
      <c r="BK547" s="21"/>
      <c r="BL547" s="21"/>
      <c r="BM547" s="21"/>
      <c r="BN547" s="21"/>
      <c r="BO547" s="21"/>
      <c r="BP547" s="21"/>
      <c r="BQ547" s="21"/>
      <c r="BR547" s="21"/>
      <c r="BS547" s="21"/>
      <c r="BT547" s="21"/>
      <c r="BU547" s="21"/>
      <c r="BV547" s="21"/>
      <c r="BW547" s="21"/>
      <c r="BX547" s="21"/>
      <c r="BY547" s="21"/>
      <c r="BZ547" s="21"/>
      <c r="CA547" s="21"/>
      <c r="CB547" s="21"/>
      <c r="CC547" s="21"/>
      <c r="CD547" s="21"/>
      <c r="CE547" s="21"/>
      <c r="CF547" s="21"/>
      <c r="CG547" s="21"/>
      <c r="CH547" s="21"/>
      <c r="CI547" s="21"/>
      <c r="CJ547" s="21"/>
      <c r="CK547" s="21"/>
      <c r="CL547" s="21"/>
      <c r="CM547" s="21"/>
      <c r="CN547" s="21"/>
      <c r="CO547" s="26"/>
      <c r="CP547" s="26"/>
      <c r="CQ547" s="26"/>
      <c r="CR547" s="27"/>
      <c r="CS547" s="22"/>
      <c r="CT547" s="22"/>
      <c r="CU547" s="22"/>
      <c r="CV547" s="22"/>
      <c r="CW547" s="22"/>
      <c r="CX547" s="22"/>
      <c r="CY547" s="22"/>
      <c r="CZ547" s="22"/>
      <c r="DA547" s="22"/>
      <c r="DB547" s="22"/>
      <c r="DC547" s="22"/>
      <c r="DD547" s="22"/>
      <c r="DE547" s="22"/>
      <c r="DF547" s="22"/>
      <c r="DG547" s="22"/>
      <c r="DH547" s="22"/>
      <c r="DI547" s="22"/>
      <c r="DJ547" s="22"/>
      <c r="DK547" s="22"/>
      <c r="DL547" s="22"/>
      <c r="DM547" s="22"/>
      <c r="DN547" s="22"/>
      <c r="DO547" s="22"/>
      <c r="DP547" s="22"/>
      <c r="DQ547" s="22"/>
      <c r="DR547" s="22"/>
      <c r="DS547" s="22"/>
      <c r="DT547" s="22"/>
      <c r="DU547" s="22"/>
      <c r="DV547" s="22"/>
      <c r="DW547" s="22"/>
      <c r="DX547" s="22"/>
      <c r="DY547" s="22"/>
      <c r="DZ547" s="22"/>
      <c r="EA547" s="22"/>
      <c r="EB547" s="22"/>
      <c r="EC547" s="26"/>
      <c r="ED547" s="26"/>
      <c r="EE547" s="26"/>
      <c r="EF547" s="27"/>
      <c r="EG547" s="3"/>
    </row>
    <row r="548" spans="2:137" s="19" customFormat="1" ht="11.25" customHeight="1" x14ac:dyDescent="0.2">
      <c r="B548" s="25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  <c r="AA548" s="21"/>
      <c r="AB548" s="21"/>
      <c r="AC548" s="21"/>
      <c r="AD548" s="21"/>
      <c r="AE548" s="21"/>
      <c r="AF548" s="21"/>
      <c r="AG548" s="21"/>
      <c r="AH548" s="21"/>
      <c r="AI548" s="21"/>
      <c r="AJ548" s="21"/>
      <c r="AK548" s="21"/>
      <c r="AL548" s="21"/>
      <c r="AM548" s="21"/>
      <c r="AN548" s="21"/>
      <c r="AO548" s="21"/>
      <c r="AP548" s="21"/>
      <c r="AQ548" s="21"/>
      <c r="AR548" s="21"/>
      <c r="AS548" s="21"/>
      <c r="AT548" s="21"/>
      <c r="AU548" s="21"/>
      <c r="AV548" s="21"/>
      <c r="AW548" s="21"/>
      <c r="AX548" s="21"/>
      <c r="AY548" s="21"/>
      <c r="AZ548" s="21"/>
      <c r="BA548" s="21"/>
      <c r="BB548" s="21"/>
      <c r="BC548" s="21"/>
      <c r="BD548" s="21"/>
      <c r="BE548" s="21"/>
      <c r="BF548" s="21"/>
      <c r="BG548" s="21"/>
      <c r="BH548" s="21"/>
      <c r="BI548" s="21"/>
      <c r="BJ548" s="21"/>
      <c r="BK548" s="21"/>
      <c r="BL548" s="21"/>
      <c r="BM548" s="21"/>
      <c r="BN548" s="21"/>
      <c r="BO548" s="21"/>
      <c r="BP548" s="21"/>
      <c r="BQ548" s="21"/>
      <c r="BR548" s="21"/>
      <c r="BS548" s="21"/>
      <c r="BT548" s="21"/>
      <c r="BU548" s="21"/>
      <c r="BV548" s="21"/>
      <c r="BW548" s="21"/>
      <c r="BX548" s="21"/>
      <c r="BY548" s="21"/>
      <c r="BZ548" s="21"/>
      <c r="CA548" s="21"/>
      <c r="CB548" s="21"/>
      <c r="CC548" s="21"/>
      <c r="CD548" s="21"/>
      <c r="CE548" s="21"/>
      <c r="CF548" s="21"/>
      <c r="CG548" s="21"/>
      <c r="CH548" s="21"/>
      <c r="CI548" s="21"/>
      <c r="CJ548" s="21"/>
      <c r="CK548" s="21"/>
      <c r="CL548" s="21"/>
      <c r="CM548" s="21"/>
      <c r="CN548" s="21"/>
      <c r="CO548" s="26"/>
      <c r="CP548" s="26"/>
      <c r="CQ548" s="26"/>
      <c r="CR548" s="27"/>
      <c r="CS548" s="22"/>
      <c r="CT548" s="22"/>
      <c r="CU548" s="22"/>
      <c r="CV548" s="22"/>
      <c r="CW548" s="22"/>
      <c r="CX548" s="22"/>
      <c r="CY548" s="22"/>
      <c r="CZ548" s="22"/>
      <c r="DA548" s="22"/>
      <c r="DB548" s="22"/>
      <c r="DC548" s="22"/>
      <c r="DD548" s="22"/>
      <c r="DE548" s="22"/>
      <c r="DF548" s="22"/>
      <c r="DG548" s="22"/>
      <c r="DH548" s="22"/>
      <c r="DI548" s="22"/>
      <c r="DJ548" s="22"/>
      <c r="DK548" s="22"/>
      <c r="DL548" s="22"/>
      <c r="DM548" s="22"/>
      <c r="DN548" s="22"/>
      <c r="DO548" s="22"/>
      <c r="DP548" s="22"/>
      <c r="DQ548" s="22"/>
      <c r="DR548" s="22"/>
      <c r="DS548" s="22"/>
      <c r="DT548" s="22"/>
      <c r="DU548" s="22"/>
      <c r="DV548" s="22"/>
      <c r="DW548" s="22"/>
      <c r="DX548" s="22"/>
      <c r="DY548" s="22"/>
      <c r="DZ548" s="22"/>
      <c r="EA548" s="22"/>
      <c r="EB548" s="22"/>
      <c r="EC548" s="26"/>
      <c r="ED548" s="26"/>
      <c r="EE548" s="26"/>
      <c r="EF548" s="27"/>
      <c r="EG548" s="3"/>
    </row>
    <row r="549" spans="2:137" s="19" customFormat="1" ht="11.25" customHeight="1" x14ac:dyDescent="0.2">
      <c r="B549" s="25"/>
      <c r="C549" s="21"/>
      <c r="D549" s="21"/>
      <c r="E549" s="21"/>
      <c r="F549" s="21"/>
      <c r="G549" s="21" t="s">
        <v>16</v>
      </c>
      <c r="H549" s="21"/>
      <c r="I549" s="21" t="s">
        <v>11</v>
      </c>
      <c r="J549" s="21"/>
      <c r="K549" s="21" t="str">
        <f>TEXT(1.92,"#,##0.#######")</f>
        <v>1.92</v>
      </c>
      <c r="L549" s="21"/>
      <c r="M549" s="21"/>
      <c r="N549" s="21"/>
      <c r="O549" s="21" t="s">
        <v>18</v>
      </c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/>
      <c r="AI549" s="21"/>
      <c r="AJ549" s="21"/>
      <c r="AK549" s="21"/>
      <c r="AL549" s="21"/>
      <c r="AM549" s="21"/>
      <c r="AN549" s="21"/>
      <c r="AO549" s="21"/>
      <c r="AP549" s="21"/>
      <c r="AQ549" s="21"/>
      <c r="AR549" s="21"/>
      <c r="AS549" s="21"/>
      <c r="AT549" s="21"/>
      <c r="AU549" s="21"/>
      <c r="AV549" s="21"/>
      <c r="AW549" s="21"/>
      <c r="AX549" s="21"/>
      <c r="AY549" s="21"/>
      <c r="AZ549" s="21"/>
      <c r="BA549" s="21"/>
      <c r="BB549" s="21"/>
      <c r="BC549" s="21"/>
      <c r="BD549" s="21"/>
      <c r="BE549" s="21"/>
      <c r="BF549" s="21"/>
      <c r="BG549" s="21"/>
      <c r="BH549" s="21"/>
      <c r="BI549" s="21"/>
      <c r="BJ549" s="21"/>
      <c r="BK549" s="21"/>
      <c r="BL549" s="21"/>
      <c r="BM549" s="21"/>
      <c r="BN549" s="21"/>
      <c r="BO549" s="21"/>
      <c r="BP549" s="21"/>
      <c r="BQ549" s="21"/>
      <c r="BR549" s="21"/>
      <c r="BS549" s="21"/>
      <c r="BT549" s="21"/>
      <c r="BU549" s="21"/>
      <c r="BV549" s="21"/>
      <c r="BW549" s="21"/>
      <c r="BX549" s="21"/>
      <c r="BY549" s="21"/>
      <c r="BZ549" s="21"/>
      <c r="CA549" s="21"/>
      <c r="CB549" s="21"/>
      <c r="CC549" s="21"/>
      <c r="CD549" s="21"/>
      <c r="CE549" s="21"/>
      <c r="CF549" s="21"/>
      <c r="CG549" s="21"/>
      <c r="CH549" s="21"/>
      <c r="CI549" s="21"/>
      <c r="CJ549" s="21"/>
      <c r="CK549" s="21"/>
      <c r="CL549" s="21"/>
      <c r="CM549" s="21"/>
      <c r="CN549" s="21"/>
      <c r="CO549" s="26"/>
      <c r="CP549" s="26"/>
      <c r="CQ549" s="26"/>
      <c r="CR549" s="27"/>
      <c r="CS549" s="22"/>
      <c r="CT549" s="22"/>
      <c r="CU549" s="22"/>
      <c r="CV549" s="22"/>
      <c r="CW549" s="22"/>
      <c r="CX549" s="22"/>
      <c r="CY549" s="22"/>
      <c r="CZ549" s="22"/>
      <c r="DA549" s="22"/>
      <c r="DB549" s="22"/>
      <c r="DC549" s="22"/>
      <c r="DD549" s="22"/>
      <c r="DE549" s="22"/>
      <c r="DF549" s="22"/>
      <c r="DG549" s="22"/>
      <c r="DH549" s="22"/>
      <c r="DI549" s="22"/>
      <c r="DJ549" s="22"/>
      <c r="DK549" s="22"/>
      <c r="DL549" s="22"/>
      <c r="DM549" s="22"/>
      <c r="DN549" s="22"/>
      <c r="DO549" s="22"/>
      <c r="DP549" s="22"/>
      <c r="DQ549" s="22"/>
      <c r="DR549" s="22"/>
      <c r="DS549" s="22"/>
      <c r="DT549" s="22"/>
      <c r="DU549" s="22"/>
      <c r="DV549" s="22"/>
      <c r="DW549" s="22"/>
      <c r="DX549" s="22"/>
      <c r="DY549" s="22"/>
      <c r="DZ549" s="22"/>
      <c r="EA549" s="22"/>
      <c r="EB549" s="22"/>
      <c r="EC549" s="26"/>
      <c r="ED549" s="26"/>
      <c r="EE549" s="26"/>
      <c r="EF549" s="27"/>
      <c r="EG549" s="3"/>
    </row>
    <row r="550" spans="2:137" s="19" customFormat="1" ht="11.25" customHeight="1" x14ac:dyDescent="0.2">
      <c r="B550" s="25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/>
      <c r="AI550" s="21"/>
      <c r="AJ550" s="21"/>
      <c r="AK550" s="21"/>
      <c r="AL550" s="21"/>
      <c r="AM550" s="21"/>
      <c r="AN550" s="21"/>
      <c r="AO550" s="21"/>
      <c r="AP550" s="21"/>
      <c r="AQ550" s="21"/>
      <c r="AR550" s="21"/>
      <c r="AS550" s="21"/>
      <c r="AT550" s="21"/>
      <c r="AU550" s="21"/>
      <c r="AV550" s="21"/>
      <c r="AW550" s="21"/>
      <c r="AX550" s="21"/>
      <c r="AY550" s="21"/>
      <c r="AZ550" s="21"/>
      <c r="BA550" s="21"/>
      <c r="BB550" s="21"/>
      <c r="BC550" s="21"/>
      <c r="BD550" s="21"/>
      <c r="BE550" s="21"/>
      <c r="BF550" s="21"/>
      <c r="BG550" s="21"/>
      <c r="BH550" s="21"/>
      <c r="BI550" s="21"/>
      <c r="BJ550" s="21"/>
      <c r="BK550" s="21"/>
      <c r="BL550" s="21"/>
      <c r="BM550" s="21"/>
      <c r="BN550" s="21"/>
      <c r="BO550" s="21"/>
      <c r="BP550" s="21"/>
      <c r="BQ550" s="21"/>
      <c r="BR550" s="21"/>
      <c r="BS550" s="21"/>
      <c r="BT550" s="21"/>
      <c r="BU550" s="21"/>
      <c r="BV550" s="21"/>
      <c r="BW550" s="21"/>
      <c r="BX550" s="21"/>
      <c r="BY550" s="21"/>
      <c r="BZ550" s="21"/>
      <c r="CA550" s="21"/>
      <c r="CB550" s="21"/>
      <c r="CC550" s="21"/>
      <c r="CD550" s="21"/>
      <c r="CE550" s="21"/>
      <c r="CF550" s="21"/>
      <c r="CG550" s="21"/>
      <c r="CH550" s="21"/>
      <c r="CI550" s="21"/>
      <c r="CJ550" s="21"/>
      <c r="CK550" s="21"/>
      <c r="CL550" s="21"/>
      <c r="CM550" s="21"/>
      <c r="CN550" s="21"/>
      <c r="CO550" s="26"/>
      <c r="CP550" s="26"/>
      <c r="CQ550" s="26"/>
      <c r="CR550" s="27"/>
      <c r="CS550" s="22"/>
      <c r="CT550" s="22"/>
      <c r="CU550" s="22"/>
      <c r="CV550" s="22"/>
      <c r="CW550" s="22"/>
      <c r="CX550" s="22"/>
      <c r="CY550" s="22"/>
      <c r="CZ550" s="22"/>
      <c r="DA550" s="22"/>
      <c r="DB550" s="22"/>
      <c r="DC550" s="22"/>
      <c r="DD550" s="22"/>
      <c r="DE550" s="22"/>
      <c r="DF550" s="22"/>
      <c r="DG550" s="22"/>
      <c r="DH550" s="22"/>
      <c r="DI550" s="22"/>
      <c r="DJ550" s="22"/>
      <c r="DK550" s="22"/>
      <c r="DL550" s="22"/>
      <c r="DM550" s="22"/>
      <c r="DN550" s="22"/>
      <c r="DO550" s="22"/>
      <c r="DP550" s="22"/>
      <c r="DQ550" s="22"/>
      <c r="DR550" s="22"/>
      <c r="DS550" s="22"/>
      <c r="DT550" s="22"/>
      <c r="DU550" s="22"/>
      <c r="DV550" s="22"/>
      <c r="DW550" s="22"/>
      <c r="DX550" s="22"/>
      <c r="DY550" s="22"/>
      <c r="DZ550" s="22"/>
      <c r="EA550" s="22"/>
      <c r="EB550" s="22"/>
      <c r="EC550" s="26"/>
      <c r="ED550" s="26"/>
      <c r="EE550" s="26"/>
      <c r="EF550" s="27"/>
      <c r="EG550" s="3"/>
    </row>
    <row r="551" spans="2:137" s="19" customFormat="1" ht="11.25" customHeight="1" x14ac:dyDescent="0.2">
      <c r="B551" s="25"/>
      <c r="C551" s="21"/>
      <c r="D551" s="21"/>
      <c r="E551" s="21"/>
      <c r="F551" s="21"/>
      <c r="G551" s="21" t="s">
        <v>3</v>
      </c>
      <c r="H551" s="21"/>
      <c r="I551" s="21"/>
      <c r="J551" s="21"/>
      <c r="K551" s="21"/>
      <c r="L551" s="21"/>
      <c r="M551" s="21"/>
      <c r="N551" s="21" t="s">
        <v>9</v>
      </c>
      <c r="O551" s="21"/>
      <c r="P551" s="21" t="str">
        <f>TEXT(기계경비총괄표!H4,"#,##0")</f>
        <v>33,754</v>
      </c>
      <c r="Q551" s="21"/>
      <c r="R551" s="21"/>
      <c r="S551" s="21"/>
      <c r="T551" s="21"/>
      <c r="U551" s="21"/>
      <c r="V551" s="21"/>
      <c r="W551" s="21"/>
      <c r="X551" s="21"/>
      <c r="Y551" s="21" t="s">
        <v>15</v>
      </c>
      <c r="Z551" s="21"/>
      <c r="AA551" s="21"/>
      <c r="AB551" s="21" t="str">
        <f>TEXT(K549,"#,##0.#######")</f>
        <v>1.92</v>
      </c>
      <c r="AC551" s="21"/>
      <c r="AD551" s="21"/>
      <c r="AE551" s="21"/>
      <c r="AF551" s="21"/>
      <c r="AG551" s="21"/>
      <c r="AH551" s="21"/>
      <c r="AI551" s="21" t="s">
        <v>12</v>
      </c>
      <c r="AJ551" s="21"/>
      <c r="AK551" s="21" t="str">
        <f>TEXT(10,"#,##0.#######")</f>
        <v>10.</v>
      </c>
      <c r="AL551" s="21"/>
      <c r="AM551" s="21" t="s">
        <v>43</v>
      </c>
      <c r="AN551" s="21"/>
      <c r="AO551" s="21"/>
      <c r="AP551" s="21" t="s">
        <v>11</v>
      </c>
      <c r="AQ551" s="21"/>
      <c r="AR551" s="21" t="str">
        <f>TEXT(TRUNC(P551*K549/AK551,1),"#,##0.#")</f>
        <v>6,480.7</v>
      </c>
      <c r="AS551" s="21"/>
      <c r="AT551" s="21"/>
      <c r="AU551" s="21"/>
      <c r="AV551" s="21"/>
      <c r="AW551" s="21"/>
      <c r="AX551" s="21"/>
      <c r="AY551" s="21"/>
      <c r="AZ551" s="21"/>
      <c r="BA551" s="21"/>
      <c r="BB551" s="21"/>
      <c r="BC551" s="21"/>
      <c r="BD551" s="21"/>
      <c r="BE551" s="21"/>
      <c r="BF551" s="21"/>
      <c r="BG551" s="21"/>
      <c r="BH551" s="21"/>
      <c r="BI551" s="21"/>
      <c r="BJ551" s="21"/>
      <c r="BK551" s="21"/>
      <c r="BL551" s="21"/>
      <c r="BM551" s="21"/>
      <c r="BN551" s="21"/>
      <c r="BO551" s="21"/>
      <c r="BP551" s="21"/>
      <c r="BQ551" s="21"/>
      <c r="BR551" s="21"/>
      <c r="BS551" s="21"/>
      <c r="BT551" s="21"/>
      <c r="BU551" s="21"/>
      <c r="BV551" s="21"/>
      <c r="BW551" s="21"/>
      <c r="BX551" s="21"/>
      <c r="BY551" s="21"/>
      <c r="BZ551" s="21"/>
      <c r="CA551" s="21"/>
      <c r="CB551" s="21"/>
      <c r="CC551" s="21"/>
      <c r="CD551" s="21"/>
      <c r="CE551" s="21"/>
      <c r="CF551" s="21"/>
      <c r="CG551" s="21"/>
      <c r="CH551" s="21"/>
      <c r="CI551" s="21"/>
      <c r="CJ551" s="21"/>
      <c r="CK551" s="21"/>
      <c r="CL551" s="21"/>
      <c r="CM551" s="21"/>
      <c r="CN551" s="21"/>
      <c r="CO551" s="26"/>
      <c r="CP551" s="26"/>
      <c r="CQ551" s="26"/>
      <c r="CR551" s="27"/>
      <c r="CS551" s="22"/>
      <c r="CT551" s="22"/>
      <c r="CU551" s="22"/>
      <c r="CV551" s="22"/>
      <c r="CW551" s="22"/>
      <c r="CX551" s="22"/>
      <c r="CY551" s="22"/>
      <c r="CZ551" s="22"/>
      <c r="DA551" s="22"/>
      <c r="DB551" s="22"/>
      <c r="DC551" s="22"/>
      <c r="DD551" s="22"/>
      <c r="DE551" s="22"/>
      <c r="DF551" s="22"/>
      <c r="DG551" s="22"/>
      <c r="DH551" s="22"/>
      <c r="DI551" s="22"/>
      <c r="DJ551" s="22"/>
      <c r="DK551" s="22"/>
      <c r="DL551" s="22"/>
      <c r="DM551" s="22"/>
      <c r="DN551" s="22"/>
      <c r="DO551" s="22"/>
      <c r="DP551" s="22"/>
      <c r="DQ551" s="22"/>
      <c r="DR551" s="22"/>
      <c r="DS551" s="22"/>
      <c r="DT551" s="22"/>
      <c r="DU551" s="22"/>
      <c r="DV551" s="22"/>
      <c r="DW551" s="22"/>
      <c r="DX551" s="22"/>
      <c r="DY551" s="22"/>
      <c r="DZ551" s="22"/>
      <c r="EA551" s="22"/>
      <c r="EB551" s="22"/>
      <c r="EC551" s="26"/>
      <c r="ED551" s="26"/>
      <c r="EE551" s="26"/>
      <c r="EF551" s="27"/>
      <c r="EG551" s="3"/>
    </row>
    <row r="552" spans="2:137" s="19" customFormat="1" ht="11.25" customHeight="1" x14ac:dyDescent="0.2">
      <c r="B552" s="25"/>
      <c r="C552" s="21"/>
      <c r="D552" s="21"/>
      <c r="E552" s="21"/>
      <c r="F552" s="21"/>
      <c r="G552" s="21" t="s">
        <v>4</v>
      </c>
      <c r="H552" s="21"/>
      <c r="I552" s="21"/>
      <c r="J552" s="21"/>
      <c r="K552" s="21"/>
      <c r="L552" s="21"/>
      <c r="M552" s="21"/>
      <c r="N552" s="21" t="s">
        <v>9</v>
      </c>
      <c r="O552" s="21"/>
      <c r="P552" s="21"/>
      <c r="Q552" s="21" t="str">
        <f>TEXT(기계경비총괄표!G4,"#,##0")</f>
        <v>7,774</v>
      </c>
      <c r="R552" s="21"/>
      <c r="S552" s="21"/>
      <c r="T552" s="21"/>
      <c r="U552" s="21"/>
      <c r="V552" s="21"/>
      <c r="W552" s="21"/>
      <c r="X552" s="21"/>
      <c r="Y552" s="21" t="s">
        <v>15</v>
      </c>
      <c r="Z552" s="21"/>
      <c r="AA552" s="21"/>
      <c r="AB552" s="21" t="str">
        <f>TEXT(K549,"#,##0.#######")</f>
        <v>1.92</v>
      </c>
      <c r="AC552" s="21"/>
      <c r="AD552" s="21"/>
      <c r="AE552" s="21"/>
      <c r="AF552" s="21"/>
      <c r="AG552" s="21"/>
      <c r="AH552" s="21"/>
      <c r="AI552" s="21" t="s">
        <v>12</v>
      </c>
      <c r="AJ552" s="21"/>
      <c r="AK552" s="21" t="str">
        <f>TEXT(10,"#,##0.#######")</f>
        <v>10.</v>
      </c>
      <c r="AL552" s="21"/>
      <c r="AM552" s="21" t="s">
        <v>43</v>
      </c>
      <c r="AN552" s="21"/>
      <c r="AO552" s="21"/>
      <c r="AP552" s="21" t="s">
        <v>11</v>
      </c>
      <c r="AQ552" s="21"/>
      <c r="AR552" s="21" t="str">
        <f>TEXT(TRUNC(Q552*K549/AK552,1),"#,##0.#")</f>
        <v>1,492.6</v>
      </c>
      <c r="AS552" s="21"/>
      <c r="AT552" s="21"/>
      <c r="AU552" s="21"/>
      <c r="AV552" s="21"/>
      <c r="AW552" s="21"/>
      <c r="AX552" s="21"/>
      <c r="AY552" s="21"/>
      <c r="AZ552" s="21"/>
      <c r="BA552" s="21"/>
      <c r="BB552" s="21"/>
      <c r="BC552" s="21"/>
      <c r="BD552" s="21"/>
      <c r="BE552" s="21"/>
      <c r="BF552" s="21"/>
      <c r="BG552" s="21"/>
      <c r="BH552" s="21"/>
      <c r="BI552" s="21"/>
      <c r="BJ552" s="21"/>
      <c r="BK552" s="21"/>
      <c r="BL552" s="21"/>
      <c r="BM552" s="21"/>
      <c r="BN552" s="21"/>
      <c r="BO552" s="21"/>
      <c r="BP552" s="21"/>
      <c r="BQ552" s="21"/>
      <c r="BR552" s="21"/>
      <c r="BS552" s="21"/>
      <c r="BT552" s="21"/>
      <c r="BU552" s="21"/>
      <c r="BV552" s="21"/>
      <c r="BW552" s="21"/>
      <c r="BX552" s="21"/>
      <c r="BY552" s="21"/>
      <c r="BZ552" s="21"/>
      <c r="CA552" s="21"/>
      <c r="CB552" s="21"/>
      <c r="CC552" s="21"/>
      <c r="CD552" s="21"/>
      <c r="CE552" s="21"/>
      <c r="CF552" s="21"/>
      <c r="CG552" s="21"/>
      <c r="CH552" s="21"/>
      <c r="CI552" s="21"/>
      <c r="CJ552" s="21"/>
      <c r="CK552" s="21"/>
      <c r="CL552" s="21"/>
      <c r="CM552" s="21"/>
      <c r="CN552" s="21"/>
      <c r="CO552" s="26"/>
      <c r="CP552" s="26"/>
      <c r="CQ552" s="26"/>
      <c r="CR552" s="27"/>
      <c r="CS552" s="22"/>
      <c r="CT552" s="22"/>
      <c r="CU552" s="22"/>
      <c r="CV552" s="22"/>
      <c r="CW552" s="22"/>
      <c r="CX552" s="22"/>
      <c r="CY552" s="22"/>
      <c r="CZ552" s="22"/>
      <c r="DA552" s="22"/>
      <c r="DB552" s="22"/>
      <c r="DC552" s="22"/>
      <c r="DD552" s="22"/>
      <c r="DE552" s="22"/>
      <c r="DF552" s="22"/>
      <c r="DG552" s="22"/>
      <c r="DH552" s="22"/>
      <c r="DI552" s="22"/>
      <c r="DJ552" s="22"/>
      <c r="DK552" s="22"/>
      <c r="DL552" s="22"/>
      <c r="DM552" s="22"/>
      <c r="DN552" s="22"/>
      <c r="DO552" s="22"/>
      <c r="DP552" s="22"/>
      <c r="DQ552" s="22"/>
      <c r="DR552" s="22"/>
      <c r="DS552" s="22"/>
      <c r="DT552" s="22"/>
      <c r="DU552" s="22"/>
      <c r="DV552" s="22"/>
      <c r="DW552" s="22"/>
      <c r="DX552" s="22"/>
      <c r="DY552" s="22"/>
      <c r="DZ552" s="22"/>
      <c r="EA552" s="22"/>
      <c r="EB552" s="22"/>
      <c r="EC552" s="26"/>
      <c r="ED552" s="26"/>
      <c r="EE552" s="26"/>
      <c r="EF552" s="27"/>
      <c r="EG552" s="3"/>
    </row>
    <row r="553" spans="2:137" s="19" customFormat="1" ht="11.25" customHeight="1" x14ac:dyDescent="0.2">
      <c r="B553" s="25"/>
      <c r="C553" s="21"/>
      <c r="D553" s="21"/>
      <c r="E553" s="21"/>
      <c r="F553" s="21"/>
      <c r="G553" s="21" t="s">
        <v>19</v>
      </c>
      <c r="H553" s="21"/>
      <c r="I553" s="21"/>
      <c r="J553" s="21"/>
      <c r="K553" s="21" t="s">
        <v>20</v>
      </c>
      <c r="L553" s="21"/>
      <c r="M553" s="21"/>
      <c r="N553" s="21" t="s">
        <v>9</v>
      </c>
      <c r="O553" s="21"/>
      <c r="P553" s="21" t="str">
        <f>TEXT(기계경비총괄표!I4,"#,##0")</f>
        <v>11,948</v>
      </c>
      <c r="Q553" s="21"/>
      <c r="R553" s="21"/>
      <c r="S553" s="21"/>
      <c r="T553" s="21"/>
      <c r="U553" s="21"/>
      <c r="V553" s="21"/>
      <c r="W553" s="21"/>
      <c r="X553" s="21"/>
      <c r="Y553" s="21" t="s">
        <v>15</v>
      </c>
      <c r="Z553" s="21"/>
      <c r="AA553" s="21"/>
      <c r="AB553" s="21" t="str">
        <f>TEXT(K549,"#,##0.#######")</f>
        <v>1.92</v>
      </c>
      <c r="AC553" s="21"/>
      <c r="AD553" s="21"/>
      <c r="AE553" s="21"/>
      <c r="AF553" s="21"/>
      <c r="AG553" s="21"/>
      <c r="AH553" s="21"/>
      <c r="AI553" s="21" t="s">
        <v>12</v>
      </c>
      <c r="AJ553" s="21"/>
      <c r="AK553" s="21" t="str">
        <f>TEXT(10,"#,##0.#######")</f>
        <v>10.</v>
      </c>
      <c r="AL553" s="21"/>
      <c r="AM553" s="21" t="s">
        <v>43</v>
      </c>
      <c r="AN553" s="21"/>
      <c r="AO553" s="21"/>
      <c r="AP553" s="21" t="s">
        <v>11</v>
      </c>
      <c r="AQ553" s="21"/>
      <c r="AR553" s="21" t="str">
        <f>TEXT(TRUNC(P553*K549/AK553,1),"#,##0.#")</f>
        <v>2,294.</v>
      </c>
      <c r="AS553" s="21"/>
      <c r="AT553" s="21"/>
      <c r="AU553" s="21"/>
      <c r="AV553" s="21"/>
      <c r="AW553" s="21"/>
      <c r="AX553" s="21"/>
      <c r="AY553" s="21"/>
      <c r="AZ553" s="21"/>
      <c r="BA553" s="21"/>
      <c r="BB553" s="21"/>
      <c r="BC553" s="21"/>
      <c r="BD553" s="21"/>
      <c r="BE553" s="21"/>
      <c r="BF553" s="21"/>
      <c r="BG553" s="21"/>
      <c r="BH553" s="21"/>
      <c r="BI553" s="21"/>
      <c r="BJ553" s="21"/>
      <c r="BK553" s="21"/>
      <c r="BL553" s="21"/>
      <c r="BM553" s="21"/>
      <c r="BN553" s="21"/>
      <c r="BO553" s="21"/>
      <c r="BP553" s="21"/>
      <c r="BQ553" s="21"/>
      <c r="BR553" s="21"/>
      <c r="BS553" s="21"/>
      <c r="BT553" s="21"/>
      <c r="BU553" s="21"/>
      <c r="BV553" s="21"/>
      <c r="BW553" s="21"/>
      <c r="BX553" s="21"/>
      <c r="BY553" s="21"/>
      <c r="BZ553" s="21"/>
      <c r="CA553" s="21"/>
      <c r="CB553" s="21"/>
      <c r="CC553" s="21"/>
      <c r="CD553" s="21"/>
      <c r="CE553" s="21"/>
      <c r="CF553" s="21"/>
      <c r="CG553" s="21"/>
      <c r="CH553" s="21"/>
      <c r="CI553" s="21"/>
      <c r="CJ553" s="21"/>
      <c r="CK553" s="21"/>
      <c r="CL553" s="21"/>
      <c r="CM553" s="21"/>
      <c r="CN553" s="21"/>
      <c r="CO553" s="26"/>
      <c r="CP553" s="26"/>
      <c r="CQ553" s="26"/>
      <c r="CR553" s="27"/>
      <c r="CS553" s="22"/>
      <c r="CT553" s="22"/>
      <c r="CU553" s="22"/>
      <c r="CV553" s="22"/>
      <c r="CW553" s="22"/>
      <c r="CX553" s="22"/>
      <c r="CY553" s="22"/>
      <c r="CZ553" s="22"/>
      <c r="DA553" s="22"/>
      <c r="DB553" s="22"/>
      <c r="DC553" s="22"/>
      <c r="DD553" s="22"/>
      <c r="DE553" s="22"/>
      <c r="DF553" s="22"/>
      <c r="DG553" s="22"/>
      <c r="DH553" s="22"/>
      <c r="DI553" s="22"/>
      <c r="DJ553" s="22"/>
      <c r="DK553" s="22"/>
      <c r="DL553" s="22"/>
      <c r="DM553" s="22"/>
      <c r="DN553" s="22"/>
      <c r="DO553" s="22"/>
      <c r="DP553" s="22"/>
      <c r="DQ553" s="22"/>
      <c r="DR553" s="22"/>
      <c r="DS553" s="22"/>
      <c r="DT553" s="22"/>
      <c r="DU553" s="22"/>
      <c r="DV553" s="22"/>
      <c r="DW553" s="22"/>
      <c r="DX553" s="22"/>
      <c r="DY553" s="22"/>
      <c r="DZ553" s="22"/>
      <c r="EA553" s="22"/>
      <c r="EB553" s="22"/>
      <c r="EC553" s="26"/>
      <c r="ED553" s="26"/>
      <c r="EE553" s="26"/>
      <c r="EF553" s="27"/>
      <c r="EG553" s="3"/>
    </row>
    <row r="554" spans="2:137" s="19" customFormat="1" ht="11.25" customHeight="1" x14ac:dyDescent="0.2">
      <c r="B554" s="25"/>
      <c r="C554" s="21"/>
      <c r="D554" s="21"/>
      <c r="E554" s="21"/>
      <c r="F554" s="21"/>
      <c r="G554" s="21" t="s">
        <v>21</v>
      </c>
      <c r="H554" s="21"/>
      <c r="I554" s="21"/>
      <c r="J554" s="21"/>
      <c r="K554" s="21" t="s">
        <v>8</v>
      </c>
      <c r="L554" s="21"/>
      <c r="M554" s="21"/>
      <c r="N554" s="21" t="s">
        <v>9</v>
      </c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 t="str">
        <f>TEXT(AR551+AR552+AR553,"#,##0.#######")</f>
        <v>10,267.3</v>
      </c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21"/>
      <c r="BD554" s="21"/>
      <c r="BE554" s="21"/>
      <c r="BF554" s="21"/>
      <c r="BG554" s="21"/>
      <c r="BH554" s="21"/>
      <c r="BI554" s="21"/>
      <c r="BJ554" s="21"/>
      <c r="BK554" s="21"/>
      <c r="BL554" s="21"/>
      <c r="BM554" s="21"/>
      <c r="BN554" s="21"/>
      <c r="BO554" s="21"/>
      <c r="BP554" s="21"/>
      <c r="BQ554" s="21"/>
      <c r="BR554" s="21"/>
      <c r="BS554" s="21"/>
      <c r="BT554" s="21"/>
      <c r="BU554" s="21"/>
      <c r="BV554" s="21"/>
      <c r="BW554" s="21"/>
      <c r="BX554" s="21"/>
      <c r="BY554" s="21"/>
      <c r="BZ554" s="21"/>
      <c r="CA554" s="21"/>
      <c r="CB554" s="21"/>
      <c r="CC554" s="21"/>
      <c r="CD554" s="21"/>
      <c r="CE554" s="21"/>
      <c r="CF554" s="21"/>
      <c r="CG554" s="21"/>
      <c r="CH554" s="21"/>
      <c r="CI554" s="21"/>
      <c r="CJ554" s="21"/>
      <c r="CK554" s="21"/>
      <c r="CL554" s="21"/>
      <c r="CM554" s="21"/>
      <c r="CN554" s="21"/>
      <c r="CO554" s="26">
        <f>CQ554+CP554+CR554</f>
        <v>10267.299999999999</v>
      </c>
      <c r="CP554" s="26" t="str">
        <f>TEXT(AR552,"#,###.0")</f>
        <v>1,492.6</v>
      </c>
      <c r="CQ554" s="26" t="str">
        <f>TEXT(AR551,"#,###.0")</f>
        <v>6,480.7</v>
      </c>
      <c r="CR554" s="27" t="str">
        <f>TEXT(AR553,"#,###.0")</f>
        <v>2,294.0</v>
      </c>
      <c r="CS554" s="22"/>
      <c r="CT554" s="22"/>
      <c r="CU554" s="22"/>
      <c r="CV554" s="22"/>
      <c r="CW554" s="22"/>
      <c r="CX554" s="22"/>
      <c r="CY554" s="22"/>
      <c r="CZ554" s="22"/>
      <c r="DA554" s="22"/>
      <c r="DB554" s="22"/>
      <c r="DC554" s="22"/>
      <c r="DD554" s="22"/>
      <c r="DE554" s="22"/>
      <c r="DF554" s="22"/>
      <c r="DG554" s="22"/>
      <c r="DH554" s="22"/>
      <c r="DI554" s="22"/>
      <c r="DJ554" s="22"/>
      <c r="DK554" s="22"/>
      <c r="DL554" s="22"/>
      <c r="DM554" s="22"/>
      <c r="DN554" s="22"/>
      <c r="DO554" s="22"/>
      <c r="DP554" s="22"/>
      <c r="DQ554" s="22"/>
      <c r="DR554" s="22"/>
      <c r="DS554" s="22"/>
      <c r="DT554" s="22"/>
      <c r="DU554" s="22"/>
      <c r="DV554" s="22"/>
      <c r="DW554" s="22"/>
      <c r="DX554" s="22"/>
      <c r="DY554" s="22"/>
      <c r="DZ554" s="22"/>
      <c r="EA554" s="22"/>
      <c r="EB554" s="22"/>
      <c r="EC554" s="26">
        <f>EE554+ED554+EF554</f>
        <v>10267.299999999999</v>
      </c>
      <c r="ED554" s="26" t="str">
        <f>TEXT(AR552,"#,###.0")</f>
        <v>1,492.6</v>
      </c>
      <c r="EE554" s="26" t="str">
        <f>TEXT(AR551,"#,###.0")</f>
        <v>6,480.7</v>
      </c>
      <c r="EF554" s="27" t="str">
        <f>TEXT(AR553,"#,###.0")</f>
        <v>2,294.0</v>
      </c>
      <c r="EG554" s="3"/>
    </row>
    <row r="555" spans="2:137" s="19" customFormat="1" ht="11.25" customHeight="1" x14ac:dyDescent="0.2">
      <c r="B555" s="25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21"/>
      <c r="BD555" s="21"/>
      <c r="BE555" s="21"/>
      <c r="BF555" s="21"/>
      <c r="BG555" s="21"/>
      <c r="BH555" s="21"/>
      <c r="BI555" s="21"/>
      <c r="BJ555" s="21"/>
      <c r="BK555" s="21"/>
      <c r="BL555" s="21"/>
      <c r="BM555" s="21"/>
      <c r="BN555" s="21"/>
      <c r="BO555" s="21"/>
      <c r="BP555" s="21"/>
      <c r="BQ555" s="21"/>
      <c r="BR555" s="21"/>
      <c r="BS555" s="21"/>
      <c r="BT555" s="21"/>
      <c r="BU555" s="21"/>
      <c r="BV555" s="21"/>
      <c r="BW555" s="21"/>
      <c r="BX555" s="21"/>
      <c r="BY555" s="21"/>
      <c r="BZ555" s="21"/>
      <c r="CA555" s="21"/>
      <c r="CB555" s="21"/>
      <c r="CC555" s="21"/>
      <c r="CD555" s="21"/>
      <c r="CE555" s="21"/>
      <c r="CF555" s="21"/>
      <c r="CG555" s="21"/>
      <c r="CH555" s="21"/>
      <c r="CI555" s="21"/>
      <c r="CJ555" s="21"/>
      <c r="CK555" s="21"/>
      <c r="CL555" s="21"/>
      <c r="CM555" s="21"/>
      <c r="CN555" s="21"/>
      <c r="CO555" s="26"/>
      <c r="CP555" s="26"/>
      <c r="CQ555" s="26"/>
      <c r="CR555" s="27"/>
      <c r="CS555" s="22"/>
      <c r="CT555" s="22"/>
      <c r="CU555" s="22"/>
      <c r="CV555" s="22"/>
      <c r="CW555" s="22"/>
      <c r="CX555" s="22"/>
      <c r="CY555" s="22"/>
      <c r="CZ555" s="22"/>
      <c r="DA555" s="22"/>
      <c r="DB555" s="22"/>
      <c r="DC555" s="22"/>
      <c r="DD555" s="22"/>
      <c r="DE555" s="22"/>
      <c r="DF555" s="22"/>
      <c r="DG555" s="22"/>
      <c r="DH555" s="22"/>
      <c r="DI555" s="22"/>
      <c r="DJ555" s="22"/>
      <c r="DK555" s="22"/>
      <c r="DL555" s="22"/>
      <c r="DM555" s="22"/>
      <c r="DN555" s="22"/>
      <c r="DO555" s="22"/>
      <c r="DP555" s="22"/>
      <c r="DQ555" s="22"/>
      <c r="DR555" s="22"/>
      <c r="DS555" s="22"/>
      <c r="DT555" s="22"/>
      <c r="DU555" s="22"/>
      <c r="DV555" s="22"/>
      <c r="DW555" s="22"/>
      <c r="DX555" s="22"/>
      <c r="DY555" s="22"/>
      <c r="DZ555" s="22"/>
      <c r="EA555" s="22"/>
      <c r="EB555" s="22"/>
      <c r="EC555" s="26"/>
      <c r="ED555" s="26"/>
      <c r="EE555" s="26"/>
      <c r="EF555" s="27"/>
      <c r="EG555" s="3"/>
    </row>
    <row r="556" spans="2:137" s="19" customFormat="1" ht="11.25" customHeight="1" x14ac:dyDescent="0.2">
      <c r="B556" s="25"/>
      <c r="C556" s="21"/>
      <c r="D556" s="21"/>
      <c r="E556" s="21" t="s">
        <v>35</v>
      </c>
      <c r="F556" s="21"/>
      <c r="G556" s="21" t="s">
        <v>37</v>
      </c>
      <c r="H556" s="21"/>
      <c r="I556" s="21" t="s">
        <v>21</v>
      </c>
      <c r="J556" s="21"/>
      <c r="K556" s="21"/>
      <c r="L556" s="21"/>
      <c r="M556" s="21" t="s">
        <v>8</v>
      </c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/>
      <c r="AI556" s="21"/>
      <c r="AJ556" s="21"/>
      <c r="AK556" s="21"/>
      <c r="AL556" s="21"/>
      <c r="AM556" s="21"/>
      <c r="AN556" s="21"/>
      <c r="AO556" s="21"/>
      <c r="AP556" s="21"/>
      <c r="AQ556" s="21"/>
      <c r="AR556" s="21"/>
      <c r="AS556" s="21"/>
      <c r="AT556" s="21"/>
      <c r="AU556" s="21"/>
      <c r="AV556" s="21"/>
      <c r="AW556" s="21"/>
      <c r="AX556" s="21"/>
      <c r="AY556" s="21"/>
      <c r="AZ556" s="21"/>
      <c r="BA556" s="21"/>
      <c r="BB556" s="21"/>
      <c r="BC556" s="21"/>
      <c r="BD556" s="21"/>
      <c r="BE556" s="21"/>
      <c r="BF556" s="21"/>
      <c r="BG556" s="21"/>
      <c r="BH556" s="21"/>
      <c r="BI556" s="21"/>
      <c r="BJ556" s="21"/>
      <c r="BK556" s="21"/>
      <c r="BL556" s="21"/>
      <c r="BM556" s="21"/>
      <c r="BN556" s="21"/>
      <c r="BO556" s="21"/>
      <c r="BP556" s="21"/>
      <c r="BQ556" s="21"/>
      <c r="BR556" s="21"/>
      <c r="BS556" s="21"/>
      <c r="BT556" s="21"/>
      <c r="BU556" s="21"/>
      <c r="BV556" s="21"/>
      <c r="BW556" s="21"/>
      <c r="BX556" s="21"/>
      <c r="BY556" s="21"/>
      <c r="BZ556" s="21"/>
      <c r="CA556" s="21"/>
      <c r="CB556" s="21"/>
      <c r="CC556" s="21"/>
      <c r="CD556" s="21"/>
      <c r="CE556" s="21"/>
      <c r="CF556" s="21"/>
      <c r="CG556" s="21"/>
      <c r="CH556" s="21"/>
      <c r="CI556" s="21"/>
      <c r="CJ556" s="21"/>
      <c r="CK556" s="21"/>
      <c r="CL556" s="21"/>
      <c r="CM556" s="21"/>
      <c r="CN556" s="21"/>
      <c r="CO556" s="26"/>
      <c r="CP556" s="26"/>
      <c r="CQ556" s="26"/>
      <c r="CR556" s="27"/>
      <c r="CS556" s="22"/>
      <c r="CT556" s="22"/>
      <c r="CU556" s="22"/>
      <c r="CV556" s="22"/>
      <c r="CW556" s="22"/>
      <c r="CX556" s="22"/>
      <c r="CY556" s="22"/>
      <c r="CZ556" s="22"/>
      <c r="DA556" s="22"/>
      <c r="DB556" s="22"/>
      <c r="DC556" s="22"/>
      <c r="DD556" s="22"/>
      <c r="DE556" s="22"/>
      <c r="DF556" s="22"/>
      <c r="DG556" s="22"/>
      <c r="DH556" s="22"/>
      <c r="DI556" s="22"/>
      <c r="DJ556" s="22"/>
      <c r="DK556" s="22"/>
      <c r="DL556" s="22"/>
      <c r="DM556" s="22"/>
      <c r="DN556" s="22"/>
      <c r="DO556" s="22"/>
      <c r="DP556" s="22"/>
      <c r="DQ556" s="22"/>
      <c r="DR556" s="22"/>
      <c r="DS556" s="22"/>
      <c r="DT556" s="22"/>
      <c r="DU556" s="22"/>
      <c r="DV556" s="22"/>
      <c r="DW556" s="22"/>
      <c r="DX556" s="22"/>
      <c r="DY556" s="22"/>
      <c r="DZ556" s="22"/>
      <c r="EA556" s="22"/>
      <c r="EB556" s="22"/>
      <c r="EC556" s="26"/>
      <c r="ED556" s="26"/>
      <c r="EE556" s="26"/>
      <c r="EF556" s="27"/>
      <c r="EG556" s="3"/>
    </row>
    <row r="557" spans="2:137" s="19" customFormat="1" ht="11.25" customHeight="1" x14ac:dyDescent="0.2">
      <c r="B557" s="25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21"/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  <c r="CA557" s="21"/>
      <c r="CB557" s="21"/>
      <c r="CC557" s="21"/>
      <c r="CD557" s="21"/>
      <c r="CE557" s="21"/>
      <c r="CF557" s="21"/>
      <c r="CG557" s="21"/>
      <c r="CH557" s="21"/>
      <c r="CI557" s="21"/>
      <c r="CJ557" s="21"/>
      <c r="CK557" s="21"/>
      <c r="CL557" s="21"/>
      <c r="CM557" s="21"/>
      <c r="CN557" s="21"/>
      <c r="CO557" s="26"/>
      <c r="CP557" s="26"/>
      <c r="CQ557" s="26"/>
      <c r="CR557" s="27"/>
      <c r="CS557" s="22"/>
      <c r="CT557" s="22"/>
      <c r="CU557" s="22"/>
      <c r="CV557" s="22"/>
      <c r="CW557" s="22"/>
      <c r="CX557" s="22"/>
      <c r="CY557" s="22"/>
      <c r="CZ557" s="22"/>
      <c r="DA557" s="22"/>
      <c r="DB557" s="22"/>
      <c r="DC557" s="22"/>
      <c r="DD557" s="22"/>
      <c r="DE557" s="22"/>
      <c r="DF557" s="22"/>
      <c r="DG557" s="22"/>
      <c r="DH557" s="22"/>
      <c r="DI557" s="22"/>
      <c r="DJ557" s="22"/>
      <c r="DK557" s="22"/>
      <c r="DL557" s="22"/>
      <c r="DM557" s="22"/>
      <c r="DN557" s="22"/>
      <c r="DO557" s="22"/>
      <c r="DP557" s="22"/>
      <c r="DQ557" s="22"/>
      <c r="DR557" s="22"/>
      <c r="DS557" s="22"/>
      <c r="DT557" s="22"/>
      <c r="DU557" s="22"/>
      <c r="DV557" s="22"/>
      <c r="DW557" s="22"/>
      <c r="DX557" s="22"/>
      <c r="DY557" s="22"/>
      <c r="DZ557" s="22"/>
      <c r="EA557" s="22"/>
      <c r="EB557" s="22"/>
      <c r="EC557" s="26"/>
      <c r="ED557" s="26"/>
      <c r="EE557" s="26"/>
      <c r="EF557" s="27"/>
      <c r="EG557" s="3"/>
    </row>
    <row r="558" spans="2:137" s="19" customFormat="1" ht="11.25" customHeight="1" x14ac:dyDescent="0.2">
      <c r="B558" s="25"/>
      <c r="C558" s="21"/>
      <c r="D558" s="21"/>
      <c r="E558" s="21"/>
      <c r="F558" s="21"/>
      <c r="G558" s="21"/>
      <c r="H558" s="21" t="s">
        <v>3</v>
      </c>
      <c r="I558" s="21"/>
      <c r="J558" s="21"/>
      <c r="K558" s="21"/>
      <c r="L558" s="21"/>
      <c r="M558" s="21"/>
      <c r="N558" s="21"/>
      <c r="O558" s="21" t="s">
        <v>9</v>
      </c>
      <c r="P558" s="21"/>
      <c r="Q558" s="21" t="str">
        <f>TEXT(EE542,"#,###.##")</f>
        <v>17,992.2</v>
      </c>
      <c r="R558" s="21"/>
      <c r="S558" s="21"/>
      <c r="T558" s="21"/>
      <c r="U558" s="21"/>
      <c r="V558" s="21"/>
      <c r="W558" s="21"/>
      <c r="X558" s="21"/>
      <c r="Y558" s="21"/>
      <c r="Z558" s="21" t="s">
        <v>26</v>
      </c>
      <c r="AA558" s="21"/>
      <c r="AB558" s="21" t="str">
        <f>TEXT(EE554,"#,###.##")</f>
        <v>6,480.7</v>
      </c>
      <c r="AC558" s="21"/>
      <c r="AD558" s="21"/>
      <c r="AE558" s="21"/>
      <c r="AF558" s="21"/>
      <c r="AG558" s="21"/>
      <c r="AH558" s="21"/>
      <c r="AI558" s="21"/>
      <c r="AJ558" s="21" t="s">
        <v>11</v>
      </c>
      <c r="AK558" s="21"/>
      <c r="AL558" s="21"/>
      <c r="AM558" s="21" t="str">
        <f>TEXT(TRUNC(EE542+EE554,1),"#,##0.#")</f>
        <v>24,472.9</v>
      </c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21"/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  <c r="CA558" s="21"/>
      <c r="CB558" s="21"/>
      <c r="CC558" s="21"/>
      <c r="CD558" s="21"/>
      <c r="CE558" s="21"/>
      <c r="CF558" s="21"/>
      <c r="CG558" s="21"/>
      <c r="CH558" s="21"/>
      <c r="CI558" s="21"/>
      <c r="CJ558" s="21"/>
      <c r="CK558" s="21"/>
      <c r="CL558" s="21"/>
      <c r="CM558" s="21"/>
      <c r="CN558" s="21"/>
      <c r="CO558" s="26"/>
      <c r="CP558" s="26"/>
      <c r="CQ558" s="26"/>
      <c r="CR558" s="27"/>
      <c r="CS558" s="22"/>
      <c r="CT558" s="22"/>
      <c r="CU558" s="22"/>
      <c r="CV558" s="22"/>
      <c r="CW558" s="22"/>
      <c r="CX558" s="22"/>
      <c r="CY558" s="22"/>
      <c r="CZ558" s="22"/>
      <c r="DA558" s="22"/>
      <c r="DB558" s="22"/>
      <c r="DC558" s="22"/>
      <c r="DD558" s="22"/>
      <c r="DE558" s="22"/>
      <c r="DF558" s="22"/>
      <c r="DG558" s="22"/>
      <c r="DH558" s="22"/>
      <c r="DI558" s="22"/>
      <c r="DJ558" s="22"/>
      <c r="DK558" s="22"/>
      <c r="DL558" s="22"/>
      <c r="DM558" s="22"/>
      <c r="DN558" s="22"/>
      <c r="DO558" s="22"/>
      <c r="DP558" s="22"/>
      <c r="DQ558" s="22"/>
      <c r="DR558" s="22"/>
      <c r="DS558" s="22"/>
      <c r="DT558" s="22"/>
      <c r="DU558" s="22"/>
      <c r="DV558" s="22"/>
      <c r="DW558" s="22"/>
      <c r="DX558" s="22"/>
      <c r="DY558" s="22"/>
      <c r="DZ558" s="22"/>
      <c r="EA558" s="22"/>
      <c r="EB558" s="22"/>
      <c r="EC558" s="26"/>
      <c r="ED558" s="26"/>
      <c r="EE558" s="26"/>
      <c r="EF558" s="27"/>
      <c r="EG558" s="3"/>
    </row>
    <row r="559" spans="2:137" s="19" customFormat="1" ht="11.25" customHeight="1" x14ac:dyDescent="0.2">
      <c r="B559" s="25"/>
      <c r="C559" s="21"/>
      <c r="D559" s="21"/>
      <c r="E559" s="21"/>
      <c r="F559" s="21"/>
      <c r="G559" s="21"/>
      <c r="H559" s="21" t="s">
        <v>4</v>
      </c>
      <c r="I559" s="21"/>
      <c r="J559" s="21"/>
      <c r="K559" s="21"/>
      <c r="L559" s="21"/>
      <c r="M559" s="21"/>
      <c r="N559" s="21"/>
      <c r="O559" s="21" t="s">
        <v>9</v>
      </c>
      <c r="P559" s="21"/>
      <c r="Q559" s="21" t="str">
        <f>TEXT(ED545,"#,###.##")</f>
        <v>269.8</v>
      </c>
      <c r="R559" s="21"/>
      <c r="S559" s="21"/>
      <c r="T559" s="21"/>
      <c r="U559" s="21"/>
      <c r="V559" s="21"/>
      <c r="W559" s="21" t="s">
        <v>26</v>
      </c>
      <c r="X559" s="21"/>
      <c r="Y559" s="21" t="str">
        <f>TEXT(ED554,"#,###.##")</f>
        <v>1,492.6</v>
      </c>
      <c r="Z559" s="21"/>
      <c r="AA559" s="21"/>
      <c r="AB559" s="21"/>
      <c r="AC559" s="21"/>
      <c r="AD559" s="21"/>
      <c r="AE559" s="21"/>
      <c r="AF559" s="21"/>
      <c r="AG559" s="21" t="s">
        <v>11</v>
      </c>
      <c r="AH559" s="21"/>
      <c r="AI559" s="21"/>
      <c r="AJ559" s="21" t="str">
        <f>TEXT(TRUNC(ED545+ED554,1),"#,##0.#")</f>
        <v>1,762.4</v>
      </c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21"/>
      <c r="BD559" s="21"/>
      <c r="BE559" s="21"/>
      <c r="BF559" s="21"/>
      <c r="BG559" s="21"/>
      <c r="BH559" s="21"/>
      <c r="BI559" s="21"/>
      <c r="BJ559" s="21"/>
      <c r="BK559" s="21"/>
      <c r="BL559" s="21"/>
      <c r="BM559" s="21"/>
      <c r="BN559" s="21"/>
      <c r="BO559" s="21"/>
      <c r="BP559" s="21"/>
      <c r="BQ559" s="21"/>
      <c r="BR559" s="21"/>
      <c r="BS559" s="21"/>
      <c r="BT559" s="21"/>
      <c r="BU559" s="21"/>
      <c r="BV559" s="21"/>
      <c r="BW559" s="21"/>
      <c r="BX559" s="21"/>
      <c r="BY559" s="21"/>
      <c r="BZ559" s="21"/>
      <c r="CA559" s="21"/>
      <c r="CB559" s="21"/>
      <c r="CC559" s="21"/>
      <c r="CD559" s="21"/>
      <c r="CE559" s="21"/>
      <c r="CF559" s="21"/>
      <c r="CG559" s="21"/>
      <c r="CH559" s="21"/>
      <c r="CI559" s="21"/>
      <c r="CJ559" s="21"/>
      <c r="CK559" s="21"/>
      <c r="CL559" s="21"/>
      <c r="CM559" s="21"/>
      <c r="CN559" s="21"/>
      <c r="CO559" s="26"/>
      <c r="CP559" s="26"/>
      <c r="CQ559" s="26"/>
      <c r="CR559" s="27"/>
      <c r="CS559" s="22"/>
      <c r="CT559" s="22"/>
      <c r="CU559" s="22"/>
      <c r="CV559" s="22"/>
      <c r="CW559" s="22"/>
      <c r="CX559" s="22"/>
      <c r="CY559" s="22"/>
      <c r="CZ559" s="22"/>
      <c r="DA559" s="22"/>
      <c r="DB559" s="22"/>
      <c r="DC559" s="22"/>
      <c r="DD559" s="22"/>
      <c r="DE559" s="22"/>
      <c r="DF559" s="22"/>
      <c r="DG559" s="22"/>
      <c r="DH559" s="22"/>
      <c r="DI559" s="22"/>
      <c r="DJ559" s="22"/>
      <c r="DK559" s="22"/>
      <c r="DL559" s="22"/>
      <c r="DM559" s="22"/>
      <c r="DN559" s="22"/>
      <c r="DO559" s="22"/>
      <c r="DP559" s="22"/>
      <c r="DQ559" s="22"/>
      <c r="DR559" s="22"/>
      <c r="DS559" s="22"/>
      <c r="DT559" s="22"/>
      <c r="DU559" s="22"/>
      <c r="DV559" s="22"/>
      <c r="DW559" s="22"/>
      <c r="DX559" s="22"/>
      <c r="DY559" s="22"/>
      <c r="DZ559" s="22"/>
      <c r="EA559" s="22"/>
      <c r="EB559" s="22"/>
      <c r="EC559" s="26"/>
      <c r="ED559" s="26"/>
      <c r="EE559" s="26"/>
      <c r="EF559" s="27"/>
      <c r="EG559" s="3"/>
    </row>
    <row r="560" spans="2:137" s="19" customFormat="1" ht="11.25" customHeight="1" x14ac:dyDescent="0.2">
      <c r="B560" s="25"/>
      <c r="C560" s="21"/>
      <c r="D560" s="21"/>
      <c r="E560" s="21"/>
      <c r="F560" s="21"/>
      <c r="G560" s="21"/>
      <c r="H560" s="21" t="s">
        <v>19</v>
      </c>
      <c r="I560" s="21"/>
      <c r="J560" s="21"/>
      <c r="K560" s="21"/>
      <c r="L560" s="21" t="s">
        <v>20</v>
      </c>
      <c r="M560" s="21"/>
      <c r="N560" s="21"/>
      <c r="O560" s="21" t="s">
        <v>9</v>
      </c>
      <c r="P560" s="21"/>
      <c r="Q560" s="21" t="str">
        <f>EF554</f>
        <v>2,294.0</v>
      </c>
      <c r="R560" s="21"/>
      <c r="S560" s="21"/>
      <c r="T560" s="21"/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21"/>
      <c r="BD560" s="21"/>
      <c r="BE560" s="21"/>
      <c r="BF560" s="21"/>
      <c r="BG560" s="21"/>
      <c r="BH560" s="21"/>
      <c r="BI560" s="21"/>
      <c r="BJ560" s="21"/>
      <c r="BK560" s="21"/>
      <c r="BL560" s="21"/>
      <c r="BM560" s="21"/>
      <c r="BN560" s="21"/>
      <c r="BO560" s="21"/>
      <c r="BP560" s="21"/>
      <c r="BQ560" s="21"/>
      <c r="BR560" s="21"/>
      <c r="BS560" s="21"/>
      <c r="BT560" s="21"/>
      <c r="BU560" s="21"/>
      <c r="BV560" s="21"/>
      <c r="BW560" s="21"/>
      <c r="BX560" s="21"/>
      <c r="BY560" s="21"/>
      <c r="BZ560" s="21"/>
      <c r="CA560" s="21"/>
      <c r="CB560" s="21"/>
      <c r="CC560" s="21"/>
      <c r="CD560" s="21"/>
      <c r="CE560" s="21"/>
      <c r="CF560" s="21"/>
      <c r="CG560" s="21"/>
      <c r="CH560" s="21"/>
      <c r="CI560" s="21"/>
      <c r="CJ560" s="21"/>
      <c r="CK560" s="21"/>
      <c r="CL560" s="21"/>
      <c r="CM560" s="21"/>
      <c r="CN560" s="21"/>
      <c r="CO560" s="26"/>
      <c r="CP560" s="26"/>
      <c r="CQ560" s="26"/>
      <c r="CR560" s="27"/>
      <c r="CS560" s="22"/>
      <c r="CT560" s="22"/>
      <c r="CU560" s="22"/>
      <c r="CV560" s="22"/>
      <c r="CW560" s="22"/>
      <c r="CX560" s="22"/>
      <c r="CY560" s="22"/>
      <c r="CZ560" s="22"/>
      <c r="DA560" s="22"/>
      <c r="DB560" s="22"/>
      <c r="DC560" s="22"/>
      <c r="DD560" s="22"/>
      <c r="DE560" s="22"/>
      <c r="DF560" s="22"/>
      <c r="DG560" s="22"/>
      <c r="DH560" s="22"/>
      <c r="DI560" s="22"/>
      <c r="DJ560" s="22"/>
      <c r="DK560" s="22"/>
      <c r="DL560" s="22"/>
      <c r="DM560" s="22"/>
      <c r="DN560" s="22"/>
      <c r="DO560" s="22"/>
      <c r="DP560" s="22"/>
      <c r="DQ560" s="22"/>
      <c r="DR560" s="22"/>
      <c r="DS560" s="22"/>
      <c r="DT560" s="22"/>
      <c r="DU560" s="22"/>
      <c r="DV560" s="22"/>
      <c r="DW560" s="22"/>
      <c r="DX560" s="22"/>
      <c r="DY560" s="22"/>
      <c r="DZ560" s="22"/>
      <c r="EA560" s="22"/>
      <c r="EB560" s="22"/>
      <c r="EC560" s="26"/>
      <c r="ED560" s="26"/>
      <c r="EE560" s="26"/>
      <c r="EF560" s="27"/>
      <c r="EG560" s="3"/>
    </row>
    <row r="561" spans="2:137" s="19" customFormat="1" ht="11.25" customHeight="1" x14ac:dyDescent="0.2">
      <c r="B561" s="25"/>
      <c r="C561" s="21"/>
      <c r="D561" s="21"/>
      <c r="E561" s="21"/>
      <c r="F561" s="21"/>
      <c r="G561" s="21"/>
      <c r="H561" s="21"/>
      <c r="I561" s="21"/>
      <c r="J561" s="21" t="s">
        <v>8</v>
      </c>
      <c r="K561" s="21"/>
      <c r="L561" s="21"/>
      <c r="M561" s="21"/>
      <c r="N561" s="21"/>
      <c r="O561" s="21" t="s">
        <v>9</v>
      </c>
      <c r="P561" s="21"/>
      <c r="Q561" s="21"/>
      <c r="R561" s="21" t="str">
        <f>TEXT(AM558+AJ559+Q560,"#,##0.#######")</f>
        <v>28,529.3</v>
      </c>
      <c r="S561" s="21"/>
      <c r="T561" s="21"/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21"/>
      <c r="AT561" s="21"/>
      <c r="AU561" s="21"/>
      <c r="AV561" s="21"/>
      <c r="AW561" s="21"/>
      <c r="AX561" s="21"/>
      <c r="AY561" s="21"/>
      <c r="AZ561" s="21"/>
      <c r="BA561" s="21"/>
      <c r="BB561" s="21"/>
      <c r="BC561" s="21"/>
      <c r="BD561" s="21"/>
      <c r="BE561" s="21"/>
      <c r="BF561" s="21"/>
      <c r="BG561" s="21"/>
      <c r="BH561" s="21"/>
      <c r="BI561" s="21"/>
      <c r="BJ561" s="21"/>
      <c r="BK561" s="21"/>
      <c r="BL561" s="21"/>
      <c r="BM561" s="21"/>
      <c r="BN561" s="21"/>
      <c r="BO561" s="21"/>
      <c r="BP561" s="21"/>
      <c r="BQ561" s="21"/>
      <c r="BR561" s="21"/>
      <c r="BS561" s="21"/>
      <c r="BT561" s="21"/>
      <c r="BU561" s="21"/>
      <c r="BV561" s="21"/>
      <c r="BW561" s="21"/>
      <c r="BX561" s="21"/>
      <c r="BY561" s="21"/>
      <c r="BZ561" s="21"/>
      <c r="CA561" s="21"/>
      <c r="CB561" s="21"/>
      <c r="CC561" s="21"/>
      <c r="CD561" s="21"/>
      <c r="CE561" s="21"/>
      <c r="CF561" s="21"/>
      <c r="CG561" s="21"/>
      <c r="CH561" s="21"/>
      <c r="CI561" s="21"/>
      <c r="CJ561" s="21"/>
      <c r="CK561" s="21"/>
      <c r="CL561" s="21"/>
      <c r="CM561" s="21"/>
      <c r="CN561" s="21"/>
      <c r="CO561" s="26">
        <f>CQ561+CP561+CR561</f>
        <v>28529.300000000003</v>
      </c>
      <c r="CP561" s="26" t="str">
        <f>TEXT(AJ559,"#,###.0")</f>
        <v>1,762.4</v>
      </c>
      <c r="CQ561" s="26" t="str">
        <f>TEXT(AM558,"#,###.0")</f>
        <v>24,472.9</v>
      </c>
      <c r="CR561" s="27" t="str">
        <f>TEXT(Q560,"#,###.0")</f>
        <v>2,294.0</v>
      </c>
      <c r="CS561" s="22"/>
      <c r="CT561" s="22"/>
      <c r="CU561" s="22"/>
      <c r="CV561" s="22"/>
      <c r="CW561" s="22"/>
      <c r="CX561" s="22"/>
      <c r="CY561" s="22"/>
      <c r="CZ561" s="22"/>
      <c r="DA561" s="22"/>
      <c r="DB561" s="22"/>
      <c r="DC561" s="22"/>
      <c r="DD561" s="22"/>
      <c r="DE561" s="22"/>
      <c r="DF561" s="22"/>
      <c r="DG561" s="22"/>
      <c r="DH561" s="22"/>
      <c r="DI561" s="22"/>
      <c r="DJ561" s="22"/>
      <c r="DK561" s="22"/>
      <c r="DL561" s="22"/>
      <c r="DM561" s="22"/>
      <c r="DN561" s="22"/>
      <c r="DO561" s="22"/>
      <c r="DP561" s="22"/>
      <c r="DQ561" s="22"/>
      <c r="DR561" s="22"/>
      <c r="DS561" s="22"/>
      <c r="DT561" s="22"/>
      <c r="DU561" s="22"/>
      <c r="DV561" s="22"/>
      <c r="DW561" s="22"/>
      <c r="DX561" s="22"/>
      <c r="DY561" s="22"/>
      <c r="DZ561" s="22"/>
      <c r="EA561" s="22"/>
      <c r="EB561" s="22"/>
      <c r="EC561" s="26">
        <f>EE561+ED561+EF561</f>
        <v>28529.300000000003</v>
      </c>
      <c r="ED561" s="26" t="str">
        <f>TEXT(AJ559,"#,###.0")</f>
        <v>1,762.4</v>
      </c>
      <c r="EE561" s="26" t="str">
        <f>TEXT(AM558,"#,###.0")</f>
        <v>24,472.9</v>
      </c>
      <c r="EF561" s="27" t="str">
        <f>TEXT(Q560,"#,###.0")</f>
        <v>2,294.0</v>
      </c>
      <c r="EG561" s="3"/>
    </row>
    <row r="562" spans="2:137" s="19" customFormat="1" ht="11.25" customHeight="1" x14ac:dyDescent="0.2">
      <c r="B562" s="25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  <c r="AX562" s="21"/>
      <c r="AY562" s="21"/>
      <c r="AZ562" s="21"/>
      <c r="BA562" s="21"/>
      <c r="BB562" s="21"/>
      <c r="BC562" s="21"/>
      <c r="BD562" s="21"/>
      <c r="BE562" s="21"/>
      <c r="BF562" s="21"/>
      <c r="BG562" s="21"/>
      <c r="BH562" s="21"/>
      <c r="BI562" s="21"/>
      <c r="BJ562" s="21"/>
      <c r="BK562" s="21"/>
      <c r="BL562" s="21"/>
      <c r="BM562" s="21"/>
      <c r="BN562" s="21"/>
      <c r="BO562" s="21"/>
      <c r="BP562" s="21"/>
      <c r="BQ562" s="21"/>
      <c r="BR562" s="21"/>
      <c r="BS562" s="21"/>
      <c r="BT562" s="21"/>
      <c r="BU562" s="21"/>
      <c r="BV562" s="21"/>
      <c r="BW562" s="21"/>
      <c r="BX562" s="21"/>
      <c r="BY562" s="21"/>
      <c r="BZ562" s="21"/>
      <c r="CA562" s="21"/>
      <c r="CB562" s="21"/>
      <c r="CC562" s="21"/>
      <c r="CD562" s="21"/>
      <c r="CE562" s="21"/>
      <c r="CF562" s="21"/>
      <c r="CG562" s="21"/>
      <c r="CH562" s="21"/>
      <c r="CI562" s="21"/>
      <c r="CJ562" s="21"/>
      <c r="CK562" s="21"/>
      <c r="CL562" s="21"/>
      <c r="CM562" s="21"/>
      <c r="CN562" s="21"/>
      <c r="CO562" s="26"/>
      <c r="CP562" s="26"/>
      <c r="CQ562" s="26"/>
      <c r="CR562" s="27"/>
      <c r="CS562" s="22"/>
      <c r="CT562" s="22"/>
      <c r="CU562" s="22"/>
      <c r="CV562" s="22"/>
      <c r="CW562" s="22"/>
      <c r="CX562" s="22"/>
      <c r="CY562" s="22"/>
      <c r="CZ562" s="22"/>
      <c r="DA562" s="22"/>
      <c r="DB562" s="22"/>
      <c r="DC562" s="22"/>
      <c r="DD562" s="22"/>
      <c r="DE562" s="22"/>
      <c r="DF562" s="22"/>
      <c r="DG562" s="22"/>
      <c r="DH562" s="22"/>
      <c r="DI562" s="22"/>
      <c r="DJ562" s="22"/>
      <c r="DK562" s="22"/>
      <c r="DL562" s="22"/>
      <c r="DM562" s="22"/>
      <c r="DN562" s="22"/>
      <c r="DO562" s="22"/>
      <c r="DP562" s="22"/>
      <c r="DQ562" s="22"/>
      <c r="DR562" s="22"/>
      <c r="DS562" s="22"/>
      <c r="DT562" s="22"/>
      <c r="DU562" s="22"/>
      <c r="DV562" s="22"/>
      <c r="DW562" s="22"/>
      <c r="DX562" s="22"/>
      <c r="DY562" s="22"/>
      <c r="DZ562" s="22"/>
      <c r="EA562" s="22"/>
      <c r="EB562" s="22"/>
      <c r="EC562" s="26"/>
      <c r="ED562" s="26"/>
      <c r="EE562" s="26"/>
      <c r="EF562" s="27"/>
      <c r="EG562" s="3"/>
    </row>
    <row r="563" spans="2:137" s="19" customFormat="1" ht="11.25" customHeight="1" x14ac:dyDescent="0.2">
      <c r="B563" s="25"/>
      <c r="C563" s="21"/>
      <c r="D563" s="21" t="s">
        <v>27</v>
      </c>
      <c r="E563" s="21"/>
      <c r="F563" s="21"/>
      <c r="G563" s="21" t="s">
        <v>102</v>
      </c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  <c r="AX563" s="21"/>
      <c r="AY563" s="21"/>
      <c r="AZ563" s="21"/>
      <c r="BA563" s="21"/>
      <c r="BB563" s="21"/>
      <c r="BC563" s="21"/>
      <c r="BD563" s="21"/>
      <c r="BE563" s="21"/>
      <c r="BF563" s="21"/>
      <c r="BG563" s="21"/>
      <c r="BH563" s="21"/>
      <c r="BI563" s="21"/>
      <c r="BJ563" s="21"/>
      <c r="BK563" s="21"/>
      <c r="BL563" s="21"/>
      <c r="BM563" s="21"/>
      <c r="BN563" s="21"/>
      <c r="BO563" s="21"/>
      <c r="BP563" s="21"/>
      <c r="BQ563" s="21"/>
      <c r="BR563" s="21"/>
      <c r="BS563" s="21"/>
      <c r="BT563" s="21"/>
      <c r="BU563" s="21"/>
      <c r="BV563" s="21"/>
      <c r="BW563" s="21"/>
      <c r="BX563" s="21"/>
      <c r="BY563" s="21"/>
      <c r="BZ563" s="21"/>
      <c r="CA563" s="21"/>
      <c r="CB563" s="21"/>
      <c r="CC563" s="21"/>
      <c r="CD563" s="21"/>
      <c r="CE563" s="21"/>
      <c r="CF563" s="21"/>
      <c r="CG563" s="21"/>
      <c r="CH563" s="21"/>
      <c r="CI563" s="21"/>
      <c r="CJ563" s="21"/>
      <c r="CK563" s="21"/>
      <c r="CL563" s="21"/>
      <c r="CM563" s="21"/>
      <c r="CN563" s="21"/>
      <c r="CO563" s="26"/>
      <c r="CP563" s="26"/>
      <c r="CQ563" s="26"/>
      <c r="CR563" s="27"/>
      <c r="CS563" s="22"/>
      <c r="CT563" s="22"/>
      <c r="CU563" s="22"/>
      <c r="CV563" s="22"/>
      <c r="CW563" s="22"/>
      <c r="CX563" s="22"/>
      <c r="CY563" s="22"/>
      <c r="CZ563" s="22"/>
      <c r="DA563" s="22"/>
      <c r="DB563" s="22"/>
      <c r="DC563" s="22"/>
      <c r="DD563" s="22"/>
      <c r="DE563" s="22"/>
      <c r="DF563" s="22"/>
      <c r="DG563" s="22"/>
      <c r="DH563" s="22"/>
      <c r="DI563" s="22"/>
      <c r="DJ563" s="22"/>
      <c r="DK563" s="22"/>
      <c r="DL563" s="22"/>
      <c r="DM563" s="22"/>
      <c r="DN563" s="22"/>
      <c r="DO563" s="22"/>
      <c r="DP563" s="22"/>
      <c r="DQ563" s="22"/>
      <c r="DR563" s="22"/>
      <c r="DS563" s="22"/>
      <c r="DT563" s="22"/>
      <c r="DU563" s="22"/>
      <c r="DV563" s="22"/>
      <c r="DW563" s="22"/>
      <c r="DX563" s="22"/>
      <c r="DY563" s="22"/>
      <c r="DZ563" s="22"/>
      <c r="EA563" s="22"/>
      <c r="EB563" s="22"/>
      <c r="EC563" s="26"/>
      <c r="ED563" s="26"/>
      <c r="EE563" s="26"/>
      <c r="EF563" s="27"/>
      <c r="EG563" s="3"/>
    </row>
    <row r="564" spans="2:137" s="19" customFormat="1" ht="11.25" customHeight="1" x14ac:dyDescent="0.2">
      <c r="B564" s="25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21"/>
      <c r="AT564" s="21"/>
      <c r="AU564" s="21"/>
      <c r="AV564" s="21"/>
      <c r="AW564" s="21"/>
      <c r="AX564" s="21"/>
      <c r="AY564" s="21"/>
      <c r="AZ564" s="21"/>
      <c r="BA564" s="21"/>
      <c r="BB564" s="21"/>
      <c r="BC564" s="21"/>
      <c r="BD564" s="21"/>
      <c r="BE564" s="21"/>
      <c r="BF564" s="21"/>
      <c r="BG564" s="21"/>
      <c r="BH564" s="21"/>
      <c r="BI564" s="21"/>
      <c r="BJ564" s="21"/>
      <c r="BK564" s="21"/>
      <c r="BL564" s="21"/>
      <c r="BM564" s="21"/>
      <c r="BN564" s="21"/>
      <c r="BO564" s="21"/>
      <c r="BP564" s="21"/>
      <c r="BQ564" s="21"/>
      <c r="BR564" s="21"/>
      <c r="BS564" s="21"/>
      <c r="BT564" s="21"/>
      <c r="BU564" s="21"/>
      <c r="BV564" s="21"/>
      <c r="BW564" s="21"/>
      <c r="BX564" s="21"/>
      <c r="BY564" s="21"/>
      <c r="BZ564" s="21"/>
      <c r="CA564" s="21"/>
      <c r="CB564" s="21"/>
      <c r="CC564" s="21"/>
      <c r="CD564" s="21"/>
      <c r="CE564" s="21"/>
      <c r="CF564" s="21"/>
      <c r="CG564" s="21"/>
      <c r="CH564" s="21"/>
      <c r="CI564" s="21"/>
      <c r="CJ564" s="21"/>
      <c r="CK564" s="21"/>
      <c r="CL564" s="21"/>
      <c r="CM564" s="21"/>
      <c r="CN564" s="21"/>
      <c r="CO564" s="26"/>
      <c r="CP564" s="26"/>
      <c r="CQ564" s="26"/>
      <c r="CR564" s="27"/>
      <c r="CS564" s="22"/>
      <c r="CT564" s="22"/>
      <c r="CU564" s="22"/>
      <c r="CV564" s="22"/>
      <c r="CW564" s="22"/>
      <c r="CX564" s="22"/>
      <c r="CY564" s="22"/>
      <c r="CZ564" s="22"/>
      <c r="DA564" s="22"/>
      <c r="DB564" s="22"/>
      <c r="DC564" s="22"/>
      <c r="DD564" s="22"/>
      <c r="DE564" s="22"/>
      <c r="DF564" s="22"/>
      <c r="DG564" s="22"/>
      <c r="DH564" s="22"/>
      <c r="DI564" s="22"/>
      <c r="DJ564" s="22"/>
      <c r="DK564" s="22"/>
      <c r="DL564" s="22"/>
      <c r="DM564" s="22"/>
      <c r="DN564" s="22"/>
      <c r="DO564" s="22"/>
      <c r="DP564" s="22"/>
      <c r="DQ564" s="22"/>
      <c r="DR564" s="22"/>
      <c r="DS564" s="22"/>
      <c r="DT564" s="22"/>
      <c r="DU564" s="22"/>
      <c r="DV564" s="22"/>
      <c r="DW564" s="22"/>
      <c r="DX564" s="22"/>
      <c r="DY564" s="22"/>
      <c r="DZ564" s="22"/>
      <c r="EA564" s="22"/>
      <c r="EB564" s="22"/>
      <c r="EC564" s="26"/>
      <c r="ED564" s="26"/>
      <c r="EE564" s="26"/>
      <c r="EF564" s="27"/>
      <c r="EG564" s="3"/>
    </row>
    <row r="565" spans="2:137" s="19" customFormat="1" ht="11.25" customHeight="1" x14ac:dyDescent="0.2">
      <c r="B565" s="25"/>
      <c r="C565" s="21"/>
      <c r="D565" s="21"/>
      <c r="E565" s="21" t="s">
        <v>36</v>
      </c>
      <c r="F565" s="21"/>
      <c r="G565" s="21" t="s">
        <v>37</v>
      </c>
      <c r="H565" s="21"/>
      <c r="I565" s="21" t="s">
        <v>38</v>
      </c>
      <c r="J565" s="21"/>
      <c r="K565" s="21"/>
      <c r="L565" s="21" t="s">
        <v>51</v>
      </c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21"/>
      <c r="AT565" s="21"/>
      <c r="AU565" s="21"/>
      <c r="AV565" s="21"/>
      <c r="AW565" s="21"/>
      <c r="AX565" s="21"/>
      <c r="AY565" s="21"/>
      <c r="AZ565" s="21"/>
      <c r="BA565" s="21"/>
      <c r="BB565" s="21"/>
      <c r="BC565" s="21"/>
      <c r="BD565" s="21"/>
      <c r="BE565" s="21"/>
      <c r="BF565" s="21"/>
      <c r="BG565" s="21"/>
      <c r="BH565" s="21"/>
      <c r="BI565" s="21"/>
      <c r="BJ565" s="21"/>
      <c r="BK565" s="21"/>
      <c r="BL565" s="21"/>
      <c r="BM565" s="21"/>
      <c r="BN565" s="21"/>
      <c r="BO565" s="21"/>
      <c r="BP565" s="21"/>
      <c r="BQ565" s="21"/>
      <c r="BR565" s="21"/>
      <c r="BS565" s="21"/>
      <c r="BT565" s="21"/>
      <c r="BU565" s="21"/>
      <c r="BV565" s="21"/>
      <c r="BW565" s="21"/>
      <c r="BX565" s="21"/>
      <c r="BY565" s="21"/>
      <c r="BZ565" s="21"/>
      <c r="CA565" s="21"/>
      <c r="CB565" s="21"/>
      <c r="CC565" s="21"/>
      <c r="CD565" s="21"/>
      <c r="CE565" s="21"/>
      <c r="CF565" s="21"/>
      <c r="CG565" s="21"/>
      <c r="CH565" s="21"/>
      <c r="CI565" s="21"/>
      <c r="CJ565" s="21"/>
      <c r="CK565" s="21"/>
      <c r="CL565" s="21"/>
      <c r="CM565" s="21"/>
      <c r="CN565" s="21"/>
      <c r="CO565" s="26"/>
      <c r="CP565" s="26"/>
      <c r="CQ565" s="26"/>
      <c r="CR565" s="27"/>
      <c r="CS565" s="22"/>
      <c r="CT565" s="22"/>
      <c r="CU565" s="22"/>
      <c r="CV565" s="22"/>
      <c r="CW565" s="22"/>
      <c r="CX565" s="22"/>
      <c r="CY565" s="22"/>
      <c r="CZ565" s="22"/>
      <c r="DA565" s="22"/>
      <c r="DB565" s="22"/>
      <c r="DC565" s="22"/>
      <c r="DD565" s="22"/>
      <c r="DE565" s="22"/>
      <c r="DF565" s="22"/>
      <c r="DG565" s="22"/>
      <c r="DH565" s="22"/>
      <c r="DI565" s="22"/>
      <c r="DJ565" s="22"/>
      <c r="DK565" s="22"/>
      <c r="DL565" s="22"/>
      <c r="DM565" s="22"/>
      <c r="DN565" s="22"/>
      <c r="DO565" s="22"/>
      <c r="DP565" s="22"/>
      <c r="DQ565" s="22"/>
      <c r="DR565" s="22"/>
      <c r="DS565" s="22"/>
      <c r="DT565" s="22"/>
      <c r="DU565" s="22"/>
      <c r="DV565" s="22"/>
      <c r="DW565" s="22"/>
      <c r="DX565" s="22"/>
      <c r="DY565" s="22"/>
      <c r="DZ565" s="22"/>
      <c r="EA565" s="22"/>
      <c r="EB565" s="22"/>
      <c r="EC565" s="26"/>
      <c r="ED565" s="26"/>
      <c r="EE565" s="26"/>
      <c r="EF565" s="27"/>
      <c r="EG565" s="3"/>
    </row>
    <row r="566" spans="2:137" s="19" customFormat="1" ht="11.25" customHeight="1" x14ac:dyDescent="0.2">
      <c r="B566" s="25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21"/>
      <c r="AT566" s="21"/>
      <c r="AU566" s="21"/>
      <c r="AV566" s="21"/>
      <c r="AW566" s="21"/>
      <c r="AX566" s="21"/>
      <c r="AY566" s="21"/>
      <c r="AZ566" s="21"/>
      <c r="BA566" s="21"/>
      <c r="BB566" s="21"/>
      <c r="BC566" s="21"/>
      <c r="BD566" s="21"/>
      <c r="BE566" s="21"/>
      <c r="BF566" s="21"/>
      <c r="BG566" s="21"/>
      <c r="BH566" s="21"/>
      <c r="BI566" s="21"/>
      <c r="BJ566" s="21"/>
      <c r="BK566" s="21"/>
      <c r="BL566" s="21"/>
      <c r="BM566" s="21"/>
      <c r="BN566" s="21"/>
      <c r="BO566" s="21"/>
      <c r="BP566" s="21"/>
      <c r="BQ566" s="21"/>
      <c r="BR566" s="21"/>
      <c r="BS566" s="21"/>
      <c r="BT566" s="21"/>
      <c r="BU566" s="21"/>
      <c r="BV566" s="21"/>
      <c r="BW566" s="21"/>
      <c r="BX566" s="21"/>
      <c r="BY566" s="21"/>
      <c r="BZ566" s="21"/>
      <c r="CA566" s="21"/>
      <c r="CB566" s="21"/>
      <c r="CC566" s="21"/>
      <c r="CD566" s="21"/>
      <c r="CE566" s="21"/>
      <c r="CF566" s="21"/>
      <c r="CG566" s="21"/>
      <c r="CH566" s="21"/>
      <c r="CI566" s="21"/>
      <c r="CJ566" s="21"/>
      <c r="CK566" s="21"/>
      <c r="CL566" s="21"/>
      <c r="CM566" s="21"/>
      <c r="CN566" s="21"/>
      <c r="CO566" s="26"/>
      <c r="CP566" s="26"/>
      <c r="CQ566" s="26"/>
      <c r="CR566" s="27"/>
      <c r="CS566" s="22"/>
      <c r="CT566" s="22"/>
      <c r="CU566" s="22"/>
      <c r="CV566" s="22"/>
      <c r="CW566" s="22"/>
      <c r="CX566" s="22"/>
      <c r="CY566" s="22"/>
      <c r="CZ566" s="22"/>
      <c r="DA566" s="22"/>
      <c r="DB566" s="22"/>
      <c r="DC566" s="22"/>
      <c r="DD566" s="22"/>
      <c r="DE566" s="22"/>
      <c r="DF566" s="22"/>
      <c r="DG566" s="22"/>
      <c r="DH566" s="22"/>
      <c r="DI566" s="22"/>
      <c r="DJ566" s="22"/>
      <c r="DK566" s="22"/>
      <c r="DL566" s="22"/>
      <c r="DM566" s="22"/>
      <c r="DN566" s="22"/>
      <c r="DO566" s="22"/>
      <c r="DP566" s="22"/>
      <c r="DQ566" s="22"/>
      <c r="DR566" s="22"/>
      <c r="DS566" s="22"/>
      <c r="DT566" s="22"/>
      <c r="DU566" s="22"/>
      <c r="DV566" s="22"/>
      <c r="DW566" s="22"/>
      <c r="DX566" s="22"/>
      <c r="DY566" s="22"/>
      <c r="DZ566" s="22"/>
      <c r="EA566" s="22"/>
      <c r="EB566" s="22"/>
      <c r="EC566" s="26"/>
      <c r="ED566" s="26"/>
      <c r="EE566" s="26"/>
      <c r="EF566" s="27"/>
      <c r="EG566" s="3"/>
    </row>
    <row r="567" spans="2:137" s="19" customFormat="1" ht="11.25" customHeight="1" x14ac:dyDescent="0.2">
      <c r="B567" s="25"/>
      <c r="C567" s="21"/>
      <c r="D567" s="21"/>
      <c r="E567" s="21"/>
      <c r="F567" s="21"/>
      <c r="G567" s="21" t="s">
        <v>47</v>
      </c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 t="s">
        <v>9</v>
      </c>
      <c r="S567" s="21"/>
      <c r="T567" s="21" t="str">
        <f>TEXT(노임단가!L6,"#,##0")</f>
        <v>189,303</v>
      </c>
      <c r="U567" s="21"/>
      <c r="V567" s="21"/>
      <c r="W567" s="21"/>
      <c r="X567" s="21"/>
      <c r="Y567" s="21"/>
      <c r="Z567" s="21"/>
      <c r="AA567" s="21"/>
      <c r="AB567" s="21"/>
      <c r="AC567" s="21"/>
      <c r="AD567" s="21" t="s">
        <v>15</v>
      </c>
      <c r="AE567" s="21"/>
      <c r="AF567" s="21"/>
      <c r="AG567" s="21" t="str">
        <f>TEXT(0.58,"#,##0.#######")</f>
        <v>0.58</v>
      </c>
      <c r="AH567" s="21"/>
      <c r="AI567" s="21"/>
      <c r="AJ567" s="21"/>
      <c r="AK567" s="21" t="s">
        <v>38</v>
      </c>
      <c r="AL567" s="21"/>
      <c r="AM567" s="21"/>
      <c r="AN567" s="21" t="s">
        <v>12</v>
      </c>
      <c r="AO567" s="21"/>
      <c r="AP567" s="21" t="str">
        <f>TEXT(10,"#,##0.#######")</f>
        <v>10.</v>
      </c>
      <c r="AQ567" s="21"/>
      <c r="AR567" s="21" t="s">
        <v>43</v>
      </c>
      <c r="AS567" s="21"/>
      <c r="AT567" s="21"/>
      <c r="AU567" s="21" t="s">
        <v>11</v>
      </c>
      <c r="AV567" s="21"/>
      <c r="AW567" s="21" t="str">
        <f>TEXT(TRUNC(T567*AG567/AP567,1),"#,##0.#######")</f>
        <v>10,979.5</v>
      </c>
      <c r="AX567" s="21"/>
      <c r="AY567" s="21"/>
      <c r="AZ567" s="21"/>
      <c r="BA567" s="21"/>
      <c r="BB567" s="21"/>
      <c r="BC567" s="21"/>
      <c r="BD567" s="21"/>
      <c r="BE567" s="21"/>
      <c r="BF567" s="21"/>
      <c r="BG567" s="21"/>
      <c r="BH567" s="21"/>
      <c r="BI567" s="21"/>
      <c r="BJ567" s="21"/>
      <c r="BK567" s="21"/>
      <c r="BL567" s="21"/>
      <c r="BM567" s="21"/>
      <c r="BN567" s="21"/>
      <c r="BO567" s="21"/>
      <c r="BP567" s="21"/>
      <c r="BQ567" s="21"/>
      <c r="BR567" s="21"/>
      <c r="BS567" s="21"/>
      <c r="BT567" s="21"/>
      <c r="BU567" s="21"/>
      <c r="BV567" s="21"/>
      <c r="BW567" s="21"/>
      <c r="BX567" s="21"/>
      <c r="BY567" s="21"/>
      <c r="BZ567" s="21"/>
      <c r="CA567" s="21"/>
      <c r="CB567" s="21"/>
      <c r="CC567" s="21"/>
      <c r="CD567" s="21"/>
      <c r="CE567" s="21"/>
      <c r="CF567" s="21"/>
      <c r="CG567" s="21"/>
      <c r="CH567" s="21"/>
      <c r="CI567" s="21"/>
      <c r="CJ567" s="21"/>
      <c r="CK567" s="21"/>
      <c r="CL567" s="21"/>
      <c r="CM567" s="21"/>
      <c r="CN567" s="21"/>
      <c r="CO567" s="26"/>
      <c r="CP567" s="26"/>
      <c r="CQ567" s="26"/>
      <c r="CR567" s="27"/>
      <c r="CS567" s="22"/>
      <c r="CT567" s="22"/>
      <c r="CU567" s="22"/>
      <c r="CV567" s="22"/>
      <c r="CW567" s="22"/>
      <c r="CX567" s="22"/>
      <c r="CY567" s="22"/>
      <c r="CZ567" s="22"/>
      <c r="DA567" s="22"/>
      <c r="DB567" s="22"/>
      <c r="DC567" s="22"/>
      <c r="DD567" s="22"/>
      <c r="DE567" s="22"/>
      <c r="DF567" s="22"/>
      <c r="DG567" s="22"/>
      <c r="DH567" s="22"/>
      <c r="DI567" s="22"/>
      <c r="DJ567" s="22"/>
      <c r="DK567" s="22"/>
      <c r="DL567" s="22"/>
      <c r="DM567" s="22"/>
      <c r="DN567" s="22"/>
      <c r="DO567" s="22"/>
      <c r="DP567" s="22"/>
      <c r="DQ567" s="22"/>
      <c r="DR567" s="22"/>
      <c r="DS567" s="22"/>
      <c r="DT567" s="22"/>
      <c r="DU567" s="22"/>
      <c r="DV567" s="22"/>
      <c r="DW567" s="22"/>
      <c r="DX567" s="22"/>
      <c r="DY567" s="22"/>
      <c r="DZ567" s="22"/>
      <c r="EA567" s="22"/>
      <c r="EB567" s="22"/>
      <c r="EC567" s="26"/>
      <c r="ED567" s="26"/>
      <c r="EE567" s="26"/>
      <c r="EF567" s="27"/>
      <c r="EG567" s="3"/>
    </row>
    <row r="568" spans="2:137" s="19" customFormat="1" ht="11.25" customHeight="1" x14ac:dyDescent="0.2">
      <c r="B568" s="25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  <c r="AX568" s="21"/>
      <c r="AY568" s="21"/>
      <c r="AZ568" s="21"/>
      <c r="BA568" s="21"/>
      <c r="BB568" s="21"/>
      <c r="BC568" s="21"/>
      <c r="BD568" s="21"/>
      <c r="BE568" s="21"/>
      <c r="BF568" s="21"/>
      <c r="BG568" s="21"/>
      <c r="BH568" s="21"/>
      <c r="BI568" s="21"/>
      <c r="BJ568" s="21"/>
      <c r="BK568" s="21"/>
      <c r="BL568" s="21"/>
      <c r="BM568" s="21"/>
      <c r="BN568" s="21"/>
      <c r="BO568" s="21"/>
      <c r="BP568" s="21"/>
      <c r="BQ568" s="21"/>
      <c r="BR568" s="21"/>
      <c r="BS568" s="21"/>
      <c r="BT568" s="21"/>
      <c r="BU568" s="21"/>
      <c r="BV568" s="21"/>
      <c r="BW568" s="21"/>
      <c r="BX568" s="21"/>
      <c r="BY568" s="21"/>
      <c r="BZ568" s="21"/>
      <c r="CA568" s="21"/>
      <c r="CB568" s="21"/>
      <c r="CC568" s="21"/>
      <c r="CD568" s="21"/>
      <c r="CE568" s="21"/>
      <c r="CF568" s="21"/>
      <c r="CG568" s="21"/>
      <c r="CH568" s="21"/>
      <c r="CI568" s="21"/>
      <c r="CJ568" s="21"/>
      <c r="CK568" s="21"/>
      <c r="CL568" s="21"/>
      <c r="CM568" s="21"/>
      <c r="CN568" s="21"/>
      <c r="CO568" s="26"/>
      <c r="CP568" s="26"/>
      <c r="CQ568" s="26"/>
      <c r="CR568" s="27"/>
      <c r="CS568" s="22"/>
      <c r="CT568" s="22"/>
      <c r="CU568" s="22"/>
      <c r="CV568" s="22"/>
      <c r="CW568" s="22"/>
      <c r="CX568" s="22"/>
      <c r="CY568" s="22"/>
      <c r="CZ568" s="22"/>
      <c r="DA568" s="22"/>
      <c r="DB568" s="22"/>
      <c r="DC568" s="22"/>
      <c r="DD568" s="22"/>
      <c r="DE568" s="22"/>
      <c r="DF568" s="22"/>
      <c r="DG568" s="22"/>
      <c r="DH568" s="22"/>
      <c r="DI568" s="22"/>
      <c r="DJ568" s="22"/>
      <c r="DK568" s="22"/>
      <c r="DL568" s="22"/>
      <c r="DM568" s="22"/>
      <c r="DN568" s="22"/>
      <c r="DO568" s="22"/>
      <c r="DP568" s="22"/>
      <c r="DQ568" s="22"/>
      <c r="DR568" s="22"/>
      <c r="DS568" s="22"/>
      <c r="DT568" s="22"/>
      <c r="DU568" s="22"/>
      <c r="DV568" s="22"/>
      <c r="DW568" s="22"/>
      <c r="DX568" s="22"/>
      <c r="DY568" s="22"/>
      <c r="DZ568" s="22"/>
      <c r="EA568" s="22"/>
      <c r="EB568" s="22"/>
      <c r="EC568" s="26"/>
      <c r="ED568" s="26"/>
      <c r="EE568" s="26"/>
      <c r="EF568" s="27"/>
      <c r="EG568" s="3"/>
    </row>
    <row r="569" spans="2:137" s="19" customFormat="1" ht="11.25" customHeight="1" x14ac:dyDescent="0.2">
      <c r="B569" s="25"/>
      <c r="C569" s="21"/>
      <c r="D569" s="21"/>
      <c r="E569" s="21"/>
      <c r="F569" s="21"/>
      <c r="G569" s="21" t="s">
        <v>39</v>
      </c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 t="s">
        <v>9</v>
      </c>
      <c r="S569" s="21"/>
      <c r="T569" s="21"/>
      <c r="U569" s="21" t="str">
        <f>TEXT(노임단가!L5,"#,##0")</f>
        <v>109,819</v>
      </c>
      <c r="V569" s="21"/>
      <c r="W569" s="21"/>
      <c r="X569" s="21"/>
      <c r="Y569" s="21"/>
      <c r="Z569" s="21"/>
      <c r="AA569" s="21"/>
      <c r="AB569" s="21"/>
      <c r="AC569" s="21"/>
      <c r="AD569" s="21"/>
      <c r="AE569" s="21" t="s">
        <v>15</v>
      </c>
      <c r="AF569" s="21"/>
      <c r="AG569" s="21"/>
      <c r="AH569" s="21" t="str">
        <f>TEXT(0.3,"#,##0.#######")</f>
        <v>0.3</v>
      </c>
      <c r="AI569" s="21"/>
      <c r="AJ569" s="21"/>
      <c r="AK569" s="21"/>
      <c r="AL569" s="21" t="s">
        <v>38</v>
      </c>
      <c r="AM569" s="21"/>
      <c r="AN569" s="21"/>
      <c r="AO569" s="21" t="s">
        <v>12</v>
      </c>
      <c r="AP569" s="21"/>
      <c r="AQ569" s="21" t="str">
        <f>TEXT(10,"#,##0.#######")</f>
        <v>10.</v>
      </c>
      <c r="AR569" s="21"/>
      <c r="AS569" s="21" t="s">
        <v>43</v>
      </c>
      <c r="AT569" s="21"/>
      <c r="AU569" s="21"/>
      <c r="AV569" s="21" t="s">
        <v>11</v>
      </c>
      <c r="AW569" s="21"/>
      <c r="AX569" s="21" t="str">
        <f>TEXT(TRUNC(U569*AH569/AQ569,1),"#,##0.#######")</f>
        <v>3,294.5</v>
      </c>
      <c r="AY569" s="21"/>
      <c r="AZ569" s="21"/>
      <c r="BA569" s="21"/>
      <c r="BB569" s="21"/>
      <c r="BC569" s="21"/>
      <c r="BD569" s="21"/>
      <c r="BE569" s="21"/>
      <c r="BF569" s="21"/>
      <c r="BG569" s="21"/>
      <c r="BH569" s="21"/>
      <c r="BI569" s="21"/>
      <c r="BJ569" s="21"/>
      <c r="BK569" s="21"/>
      <c r="BL569" s="21"/>
      <c r="BM569" s="21"/>
      <c r="BN569" s="21"/>
      <c r="BO569" s="21"/>
      <c r="BP569" s="21"/>
      <c r="BQ569" s="21"/>
      <c r="BR569" s="21"/>
      <c r="BS569" s="21"/>
      <c r="BT569" s="21"/>
      <c r="BU569" s="21"/>
      <c r="BV569" s="21"/>
      <c r="BW569" s="21"/>
      <c r="BX569" s="21"/>
      <c r="BY569" s="21"/>
      <c r="BZ569" s="21"/>
      <c r="CA569" s="21"/>
      <c r="CB569" s="21"/>
      <c r="CC569" s="21"/>
      <c r="CD569" s="21"/>
      <c r="CE569" s="21"/>
      <c r="CF569" s="21"/>
      <c r="CG569" s="21"/>
      <c r="CH569" s="21"/>
      <c r="CI569" s="21"/>
      <c r="CJ569" s="21"/>
      <c r="CK569" s="21"/>
      <c r="CL569" s="21"/>
      <c r="CM569" s="21"/>
      <c r="CN569" s="21"/>
      <c r="CO569" s="26"/>
      <c r="CP569" s="26"/>
      <c r="CQ569" s="26"/>
      <c r="CR569" s="27"/>
      <c r="CS569" s="22"/>
      <c r="CT569" s="22"/>
      <c r="CU569" s="22"/>
      <c r="CV569" s="22"/>
      <c r="CW569" s="22"/>
      <c r="CX569" s="22"/>
      <c r="CY569" s="22"/>
      <c r="CZ569" s="22"/>
      <c r="DA569" s="22"/>
      <c r="DB569" s="22"/>
      <c r="DC569" s="22"/>
      <c r="DD569" s="22"/>
      <c r="DE569" s="22"/>
      <c r="DF569" s="22"/>
      <c r="DG569" s="22"/>
      <c r="DH569" s="22"/>
      <c r="DI569" s="22"/>
      <c r="DJ569" s="22"/>
      <c r="DK569" s="22"/>
      <c r="DL569" s="22"/>
      <c r="DM569" s="22"/>
      <c r="DN569" s="22"/>
      <c r="DO569" s="22"/>
      <c r="DP569" s="22"/>
      <c r="DQ569" s="22"/>
      <c r="DR569" s="22"/>
      <c r="DS569" s="22"/>
      <c r="DT569" s="22"/>
      <c r="DU569" s="22"/>
      <c r="DV569" s="22"/>
      <c r="DW569" s="22"/>
      <c r="DX569" s="22"/>
      <c r="DY569" s="22"/>
      <c r="DZ569" s="22"/>
      <c r="EA569" s="22"/>
      <c r="EB569" s="22"/>
      <c r="EC569" s="26"/>
      <c r="ED569" s="26"/>
      <c r="EE569" s="26"/>
      <c r="EF569" s="27"/>
      <c r="EG569" s="3"/>
    </row>
    <row r="570" spans="2:137" s="19" customFormat="1" ht="11.25" customHeight="1" x14ac:dyDescent="0.2">
      <c r="B570" s="25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1"/>
      <c r="BA570" s="21"/>
      <c r="BB570" s="21"/>
      <c r="BC570" s="21"/>
      <c r="BD570" s="21"/>
      <c r="BE570" s="21"/>
      <c r="BF570" s="21"/>
      <c r="BG570" s="21"/>
      <c r="BH570" s="21"/>
      <c r="BI570" s="21"/>
      <c r="BJ570" s="21"/>
      <c r="BK570" s="21"/>
      <c r="BL570" s="21"/>
      <c r="BM570" s="21"/>
      <c r="BN570" s="21"/>
      <c r="BO570" s="21"/>
      <c r="BP570" s="21"/>
      <c r="BQ570" s="21"/>
      <c r="BR570" s="21"/>
      <c r="BS570" s="21"/>
      <c r="BT570" s="21"/>
      <c r="BU570" s="21"/>
      <c r="BV570" s="21"/>
      <c r="BW570" s="21"/>
      <c r="BX570" s="21"/>
      <c r="BY570" s="21"/>
      <c r="BZ570" s="21"/>
      <c r="CA570" s="21"/>
      <c r="CB570" s="21"/>
      <c r="CC570" s="21"/>
      <c r="CD570" s="21"/>
      <c r="CE570" s="21"/>
      <c r="CF570" s="21"/>
      <c r="CG570" s="21"/>
      <c r="CH570" s="21"/>
      <c r="CI570" s="21"/>
      <c r="CJ570" s="21"/>
      <c r="CK570" s="21"/>
      <c r="CL570" s="21"/>
      <c r="CM570" s="21"/>
      <c r="CN570" s="21"/>
      <c r="CO570" s="26"/>
      <c r="CP570" s="26"/>
      <c r="CQ570" s="26"/>
      <c r="CR570" s="27"/>
      <c r="CS570" s="22"/>
      <c r="CT570" s="22"/>
      <c r="CU570" s="22"/>
      <c r="CV570" s="22"/>
      <c r="CW570" s="22"/>
      <c r="CX570" s="22"/>
      <c r="CY570" s="22"/>
      <c r="CZ570" s="22"/>
      <c r="DA570" s="22"/>
      <c r="DB570" s="22"/>
      <c r="DC570" s="22"/>
      <c r="DD570" s="22"/>
      <c r="DE570" s="22"/>
      <c r="DF570" s="22"/>
      <c r="DG570" s="22"/>
      <c r="DH570" s="22"/>
      <c r="DI570" s="22"/>
      <c r="DJ570" s="22"/>
      <c r="DK570" s="22"/>
      <c r="DL570" s="22"/>
      <c r="DM570" s="22"/>
      <c r="DN570" s="22"/>
      <c r="DO570" s="22"/>
      <c r="DP570" s="22"/>
      <c r="DQ570" s="22"/>
      <c r="DR570" s="22"/>
      <c r="DS570" s="22"/>
      <c r="DT570" s="22"/>
      <c r="DU570" s="22"/>
      <c r="DV570" s="22"/>
      <c r="DW570" s="22"/>
      <c r="DX570" s="22"/>
      <c r="DY570" s="22"/>
      <c r="DZ570" s="22"/>
      <c r="EA570" s="22"/>
      <c r="EB570" s="22"/>
      <c r="EC570" s="26"/>
      <c r="ED570" s="26"/>
      <c r="EE570" s="26"/>
      <c r="EF570" s="27"/>
      <c r="EG570" s="3"/>
    </row>
    <row r="571" spans="2:137" s="19" customFormat="1" ht="11.25" customHeight="1" x14ac:dyDescent="0.2">
      <c r="B571" s="25"/>
      <c r="C571" s="21"/>
      <c r="D571" s="21"/>
      <c r="E571" s="21"/>
      <c r="F571" s="21"/>
      <c r="G571" s="21" t="s">
        <v>40</v>
      </c>
      <c r="H571" s="21"/>
      <c r="I571" s="21"/>
      <c r="J571" s="21"/>
      <c r="K571" s="21"/>
      <c r="L571" s="21"/>
      <c r="M571" s="21"/>
      <c r="N571" s="21"/>
      <c r="O571" s="21"/>
      <c r="P571" s="21" t="s">
        <v>9</v>
      </c>
      <c r="Q571" s="21"/>
      <c r="R571" s="21" t="str">
        <f>TEXT(TRUNC(AW567+AX569,1),"#,##0.#######")</f>
        <v>14,274.</v>
      </c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1"/>
      <c r="BA571" s="21"/>
      <c r="BB571" s="21"/>
      <c r="BC571" s="21"/>
      <c r="BD571" s="21"/>
      <c r="BE571" s="21"/>
      <c r="BF571" s="21"/>
      <c r="BG571" s="21"/>
      <c r="BH571" s="21"/>
      <c r="BI571" s="21"/>
      <c r="BJ571" s="21"/>
      <c r="BK571" s="21"/>
      <c r="BL571" s="21"/>
      <c r="BM571" s="21"/>
      <c r="BN571" s="21"/>
      <c r="BO571" s="21"/>
      <c r="BP571" s="21"/>
      <c r="BQ571" s="21"/>
      <c r="BR571" s="21"/>
      <c r="BS571" s="21"/>
      <c r="BT571" s="21"/>
      <c r="BU571" s="21"/>
      <c r="BV571" s="21"/>
      <c r="BW571" s="21"/>
      <c r="BX571" s="21"/>
      <c r="BY571" s="21"/>
      <c r="BZ571" s="21"/>
      <c r="CA571" s="21"/>
      <c r="CB571" s="21"/>
      <c r="CC571" s="21"/>
      <c r="CD571" s="21"/>
      <c r="CE571" s="21"/>
      <c r="CF571" s="21"/>
      <c r="CG571" s="21"/>
      <c r="CH571" s="21"/>
      <c r="CI571" s="21"/>
      <c r="CJ571" s="21"/>
      <c r="CK571" s="21"/>
      <c r="CL571" s="21"/>
      <c r="CM571" s="21"/>
      <c r="CN571" s="21"/>
      <c r="CO571" s="26"/>
      <c r="CP571" s="26"/>
      <c r="CQ571" s="26" t="str">
        <f>R571</f>
        <v>14,274.</v>
      </c>
      <c r="CR571" s="27"/>
      <c r="CS571" s="22"/>
      <c r="CT571" s="22"/>
      <c r="CU571" s="22"/>
      <c r="CV571" s="22"/>
      <c r="CW571" s="22"/>
      <c r="CX571" s="22"/>
      <c r="CY571" s="22"/>
      <c r="CZ571" s="22"/>
      <c r="DA571" s="22"/>
      <c r="DB571" s="22"/>
      <c r="DC571" s="22"/>
      <c r="DD571" s="22"/>
      <c r="DE571" s="22"/>
      <c r="DF571" s="22"/>
      <c r="DG571" s="22"/>
      <c r="DH571" s="22"/>
      <c r="DI571" s="22"/>
      <c r="DJ571" s="22"/>
      <c r="DK571" s="22"/>
      <c r="DL571" s="22"/>
      <c r="DM571" s="22"/>
      <c r="DN571" s="22"/>
      <c r="DO571" s="22"/>
      <c r="DP571" s="22"/>
      <c r="DQ571" s="22"/>
      <c r="DR571" s="22"/>
      <c r="DS571" s="22"/>
      <c r="DT571" s="22"/>
      <c r="DU571" s="22"/>
      <c r="DV571" s="22"/>
      <c r="DW571" s="22"/>
      <c r="DX571" s="22"/>
      <c r="DY571" s="22"/>
      <c r="DZ571" s="22"/>
      <c r="EA571" s="22"/>
      <c r="EB571" s="22"/>
      <c r="EC571" s="26"/>
      <c r="ED571" s="26"/>
      <c r="EE571" s="26" t="str">
        <f>R571</f>
        <v>14,274.</v>
      </c>
      <c r="EF571" s="27"/>
      <c r="EG571" s="3"/>
    </row>
    <row r="572" spans="2:137" s="19" customFormat="1" ht="11.25" customHeight="1" x14ac:dyDescent="0.2">
      <c r="B572" s="25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1"/>
      <c r="BA572" s="21"/>
      <c r="BB572" s="21"/>
      <c r="BC572" s="21"/>
      <c r="BD572" s="21"/>
      <c r="BE572" s="21"/>
      <c r="BF572" s="21"/>
      <c r="BG572" s="21"/>
      <c r="BH572" s="21"/>
      <c r="BI572" s="21"/>
      <c r="BJ572" s="21"/>
      <c r="BK572" s="21"/>
      <c r="BL572" s="21"/>
      <c r="BM572" s="21"/>
      <c r="BN572" s="21"/>
      <c r="BO572" s="21"/>
      <c r="BP572" s="21"/>
      <c r="BQ572" s="21"/>
      <c r="BR572" s="21"/>
      <c r="BS572" s="21"/>
      <c r="BT572" s="21"/>
      <c r="BU572" s="21"/>
      <c r="BV572" s="21"/>
      <c r="BW572" s="21"/>
      <c r="BX572" s="21"/>
      <c r="BY572" s="21"/>
      <c r="BZ572" s="21"/>
      <c r="CA572" s="21"/>
      <c r="CB572" s="21"/>
      <c r="CC572" s="21"/>
      <c r="CD572" s="21"/>
      <c r="CE572" s="21"/>
      <c r="CF572" s="21"/>
      <c r="CG572" s="21"/>
      <c r="CH572" s="21"/>
      <c r="CI572" s="21"/>
      <c r="CJ572" s="21"/>
      <c r="CK572" s="21"/>
      <c r="CL572" s="21"/>
      <c r="CM572" s="21"/>
      <c r="CN572" s="21"/>
      <c r="CO572" s="26"/>
      <c r="CP572" s="26"/>
      <c r="CQ572" s="26"/>
      <c r="CR572" s="27"/>
      <c r="CS572" s="22"/>
      <c r="CT572" s="22"/>
      <c r="CU572" s="22"/>
      <c r="CV572" s="22"/>
      <c r="CW572" s="22"/>
      <c r="CX572" s="22"/>
      <c r="CY572" s="22"/>
      <c r="CZ572" s="22"/>
      <c r="DA572" s="22"/>
      <c r="DB572" s="22"/>
      <c r="DC572" s="22"/>
      <c r="DD572" s="22"/>
      <c r="DE572" s="22"/>
      <c r="DF572" s="22"/>
      <c r="DG572" s="22"/>
      <c r="DH572" s="22"/>
      <c r="DI572" s="22"/>
      <c r="DJ572" s="22"/>
      <c r="DK572" s="22"/>
      <c r="DL572" s="22"/>
      <c r="DM572" s="22"/>
      <c r="DN572" s="22"/>
      <c r="DO572" s="22"/>
      <c r="DP572" s="22"/>
      <c r="DQ572" s="22"/>
      <c r="DR572" s="22"/>
      <c r="DS572" s="22"/>
      <c r="DT572" s="22"/>
      <c r="DU572" s="22"/>
      <c r="DV572" s="22"/>
      <c r="DW572" s="22"/>
      <c r="DX572" s="22"/>
      <c r="DY572" s="22"/>
      <c r="DZ572" s="22"/>
      <c r="EA572" s="22"/>
      <c r="EB572" s="22"/>
      <c r="EC572" s="26"/>
      <c r="ED572" s="26"/>
      <c r="EE572" s="26"/>
      <c r="EF572" s="27"/>
      <c r="EG572" s="3"/>
    </row>
    <row r="573" spans="2:137" s="19" customFormat="1" ht="11.25" customHeight="1" x14ac:dyDescent="0.2">
      <c r="B573" s="25"/>
      <c r="C573" s="21"/>
      <c r="D573" s="21"/>
      <c r="E573" s="21" t="s">
        <v>41</v>
      </c>
      <c r="F573" s="21"/>
      <c r="G573" s="21" t="s">
        <v>37</v>
      </c>
      <c r="H573" s="21"/>
      <c r="I573" s="21" t="s">
        <v>7</v>
      </c>
      <c r="J573" s="21"/>
      <c r="K573" s="21"/>
      <c r="L573" s="21" t="s">
        <v>8</v>
      </c>
      <c r="M573" s="21"/>
      <c r="N573" s="21"/>
      <c r="O573" s="21" t="s">
        <v>9</v>
      </c>
      <c r="P573" s="21"/>
      <c r="Q573" s="21" t="s">
        <v>10</v>
      </c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 t="s">
        <v>54</v>
      </c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1"/>
      <c r="BB573" s="21"/>
      <c r="BC573" s="21"/>
      <c r="BD573" s="21"/>
      <c r="BE573" s="21"/>
      <c r="BF573" s="21"/>
      <c r="BG573" s="21"/>
      <c r="BH573" s="21"/>
      <c r="BI573" s="21"/>
      <c r="BJ573" s="21"/>
      <c r="BK573" s="21"/>
      <c r="BL573" s="21"/>
      <c r="BM573" s="21"/>
      <c r="BN573" s="21"/>
      <c r="BO573" s="21"/>
      <c r="BP573" s="21"/>
      <c r="BQ573" s="21"/>
      <c r="BR573" s="21"/>
      <c r="BS573" s="21"/>
      <c r="BT573" s="21"/>
      <c r="BU573" s="21"/>
      <c r="BV573" s="21"/>
      <c r="BW573" s="21"/>
      <c r="BX573" s="21"/>
      <c r="BY573" s="21"/>
      <c r="BZ573" s="21"/>
      <c r="CA573" s="21"/>
      <c r="CB573" s="21"/>
      <c r="CC573" s="21"/>
      <c r="CD573" s="21"/>
      <c r="CE573" s="21"/>
      <c r="CF573" s="21"/>
      <c r="CG573" s="21"/>
      <c r="CH573" s="21"/>
      <c r="CI573" s="21"/>
      <c r="CJ573" s="21"/>
      <c r="CK573" s="21"/>
      <c r="CL573" s="21"/>
      <c r="CM573" s="21"/>
      <c r="CN573" s="21"/>
      <c r="CO573" s="26"/>
      <c r="CP573" s="26"/>
      <c r="CQ573" s="26"/>
      <c r="CR573" s="27"/>
      <c r="CS573" s="22"/>
      <c r="CT573" s="22"/>
      <c r="CU573" s="22"/>
      <c r="CV573" s="22"/>
      <c r="CW573" s="22"/>
      <c r="CX573" s="22"/>
      <c r="CY573" s="22"/>
      <c r="CZ573" s="22"/>
      <c r="DA573" s="22"/>
      <c r="DB573" s="22"/>
      <c r="DC573" s="22"/>
      <c r="DD573" s="22"/>
      <c r="DE573" s="22"/>
      <c r="DF573" s="22"/>
      <c r="DG573" s="22"/>
      <c r="DH573" s="22"/>
      <c r="DI573" s="22"/>
      <c r="DJ573" s="22"/>
      <c r="DK573" s="22"/>
      <c r="DL573" s="22"/>
      <c r="DM573" s="22"/>
      <c r="DN573" s="22"/>
      <c r="DO573" s="22"/>
      <c r="DP573" s="22"/>
      <c r="DQ573" s="22"/>
      <c r="DR573" s="22"/>
      <c r="DS573" s="22"/>
      <c r="DT573" s="22"/>
      <c r="DU573" s="22"/>
      <c r="DV573" s="22"/>
      <c r="DW573" s="22"/>
      <c r="DX573" s="22"/>
      <c r="DY573" s="22"/>
      <c r="DZ573" s="22"/>
      <c r="EA573" s="22"/>
      <c r="EB573" s="22"/>
      <c r="EC573" s="26"/>
      <c r="ED573" s="26"/>
      <c r="EE573" s="26"/>
      <c r="EF573" s="27"/>
      <c r="EG573" s="3"/>
    </row>
    <row r="574" spans="2:137" s="19" customFormat="1" ht="11.25" customHeight="1" x14ac:dyDescent="0.2">
      <c r="B574" s="25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  <c r="AD574" s="21"/>
      <c r="AE574" s="21"/>
      <c r="AF574" s="21"/>
      <c r="AG574" s="21"/>
      <c r="AH574" s="21"/>
      <c r="AI574" s="21"/>
      <c r="AJ574" s="21"/>
      <c r="AK574" s="21"/>
      <c r="AL574" s="21"/>
      <c r="AM574" s="21"/>
      <c r="AN574" s="21"/>
      <c r="AO574" s="21"/>
      <c r="AP574" s="21"/>
      <c r="AQ574" s="21"/>
      <c r="AR574" s="21"/>
      <c r="AS574" s="21"/>
      <c r="AT574" s="21"/>
      <c r="AU574" s="21"/>
      <c r="AV574" s="21"/>
      <c r="AW574" s="21"/>
      <c r="AX574" s="21"/>
      <c r="AY574" s="21"/>
      <c r="AZ574" s="21"/>
      <c r="BA574" s="21"/>
      <c r="BB574" s="21"/>
      <c r="BC574" s="21"/>
      <c r="BD574" s="21"/>
      <c r="BE574" s="21"/>
      <c r="BF574" s="21"/>
      <c r="BG574" s="21"/>
      <c r="BH574" s="21"/>
      <c r="BI574" s="21"/>
      <c r="BJ574" s="21"/>
      <c r="BK574" s="21"/>
      <c r="BL574" s="21"/>
      <c r="BM574" s="21"/>
      <c r="BN574" s="21"/>
      <c r="BO574" s="21"/>
      <c r="BP574" s="21"/>
      <c r="BQ574" s="21"/>
      <c r="BR574" s="21"/>
      <c r="BS574" s="21"/>
      <c r="BT574" s="21"/>
      <c r="BU574" s="21"/>
      <c r="BV574" s="21"/>
      <c r="BW574" s="21"/>
      <c r="BX574" s="21"/>
      <c r="BY574" s="21"/>
      <c r="BZ574" s="21"/>
      <c r="CA574" s="21"/>
      <c r="CB574" s="21"/>
      <c r="CC574" s="21"/>
      <c r="CD574" s="21"/>
      <c r="CE574" s="21"/>
      <c r="CF574" s="21"/>
      <c r="CG574" s="21"/>
      <c r="CH574" s="21"/>
      <c r="CI574" s="21"/>
      <c r="CJ574" s="21"/>
      <c r="CK574" s="21"/>
      <c r="CL574" s="21"/>
      <c r="CM574" s="21"/>
      <c r="CN574" s="21"/>
      <c r="CO574" s="26"/>
      <c r="CP574" s="26"/>
      <c r="CQ574" s="26"/>
      <c r="CR574" s="27"/>
      <c r="CS574" s="22"/>
      <c r="CT574" s="22"/>
      <c r="CU574" s="22"/>
      <c r="CV574" s="22"/>
      <c r="CW574" s="22"/>
      <c r="CX574" s="22"/>
      <c r="CY574" s="22"/>
      <c r="CZ574" s="22"/>
      <c r="DA574" s="22"/>
      <c r="DB574" s="22"/>
      <c r="DC574" s="22"/>
      <c r="DD574" s="22"/>
      <c r="DE574" s="22"/>
      <c r="DF574" s="22"/>
      <c r="DG574" s="22"/>
      <c r="DH574" s="22"/>
      <c r="DI574" s="22"/>
      <c r="DJ574" s="22"/>
      <c r="DK574" s="22"/>
      <c r="DL574" s="22"/>
      <c r="DM574" s="22"/>
      <c r="DN574" s="22"/>
      <c r="DO574" s="22"/>
      <c r="DP574" s="22"/>
      <c r="DQ574" s="22"/>
      <c r="DR574" s="22"/>
      <c r="DS574" s="22"/>
      <c r="DT574" s="22"/>
      <c r="DU574" s="22"/>
      <c r="DV574" s="22"/>
      <c r="DW574" s="22"/>
      <c r="DX574" s="22"/>
      <c r="DY574" s="22"/>
      <c r="DZ574" s="22"/>
      <c r="EA574" s="22"/>
      <c r="EB574" s="22"/>
      <c r="EC574" s="26"/>
      <c r="ED574" s="26"/>
      <c r="EE574" s="26"/>
      <c r="EF574" s="27"/>
      <c r="EG574" s="3"/>
    </row>
    <row r="575" spans="2:137" s="19" customFormat="1" ht="11.25" customHeight="1" x14ac:dyDescent="0.2">
      <c r="B575" s="25"/>
      <c r="C575" s="21"/>
      <c r="D575" s="21"/>
      <c r="E575" s="21"/>
      <c r="F575" s="21"/>
      <c r="G575" s="21" t="s">
        <v>16</v>
      </c>
      <c r="H575" s="21"/>
      <c r="I575" s="21" t="s">
        <v>11</v>
      </c>
      <c r="J575" s="21"/>
      <c r="K575" s="21" t="str">
        <f>TEXT(1.54,"#,##0.#######")</f>
        <v>1.54</v>
      </c>
      <c r="L575" s="21"/>
      <c r="M575" s="21"/>
      <c r="N575" s="21"/>
      <c r="O575" s="21" t="s">
        <v>18</v>
      </c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  <c r="AD575" s="21"/>
      <c r="AE575" s="21"/>
      <c r="AF575" s="21"/>
      <c r="AG575" s="21"/>
      <c r="AH575" s="21"/>
      <c r="AI575" s="21"/>
      <c r="AJ575" s="21"/>
      <c r="AK575" s="21"/>
      <c r="AL575" s="21"/>
      <c r="AM575" s="21"/>
      <c r="AN575" s="21"/>
      <c r="AO575" s="21"/>
      <c r="AP575" s="21"/>
      <c r="AQ575" s="21"/>
      <c r="AR575" s="21"/>
      <c r="AS575" s="21"/>
      <c r="AT575" s="21"/>
      <c r="AU575" s="21"/>
      <c r="AV575" s="21"/>
      <c r="AW575" s="21"/>
      <c r="AX575" s="21"/>
      <c r="AY575" s="21"/>
      <c r="AZ575" s="21"/>
      <c r="BA575" s="21"/>
      <c r="BB575" s="21"/>
      <c r="BC575" s="21"/>
      <c r="BD575" s="21"/>
      <c r="BE575" s="21"/>
      <c r="BF575" s="21"/>
      <c r="BG575" s="21"/>
      <c r="BH575" s="21"/>
      <c r="BI575" s="21"/>
      <c r="BJ575" s="21"/>
      <c r="BK575" s="21"/>
      <c r="BL575" s="21"/>
      <c r="BM575" s="21"/>
      <c r="BN575" s="21"/>
      <c r="BO575" s="21"/>
      <c r="BP575" s="21"/>
      <c r="BQ575" s="21"/>
      <c r="BR575" s="21"/>
      <c r="BS575" s="21"/>
      <c r="BT575" s="21"/>
      <c r="BU575" s="21"/>
      <c r="BV575" s="21"/>
      <c r="BW575" s="21"/>
      <c r="BX575" s="21"/>
      <c r="BY575" s="21"/>
      <c r="BZ575" s="21"/>
      <c r="CA575" s="21"/>
      <c r="CB575" s="21"/>
      <c r="CC575" s="21"/>
      <c r="CD575" s="21"/>
      <c r="CE575" s="21"/>
      <c r="CF575" s="21"/>
      <c r="CG575" s="21"/>
      <c r="CH575" s="21"/>
      <c r="CI575" s="21"/>
      <c r="CJ575" s="21"/>
      <c r="CK575" s="21"/>
      <c r="CL575" s="21"/>
      <c r="CM575" s="21"/>
      <c r="CN575" s="21"/>
      <c r="CO575" s="26"/>
      <c r="CP575" s="26"/>
      <c r="CQ575" s="26"/>
      <c r="CR575" s="27"/>
      <c r="CS575" s="22"/>
      <c r="CT575" s="22"/>
      <c r="CU575" s="22"/>
      <c r="CV575" s="22"/>
      <c r="CW575" s="22"/>
      <c r="CX575" s="22"/>
      <c r="CY575" s="22"/>
      <c r="CZ575" s="22"/>
      <c r="DA575" s="22"/>
      <c r="DB575" s="22"/>
      <c r="DC575" s="22"/>
      <c r="DD575" s="22"/>
      <c r="DE575" s="22"/>
      <c r="DF575" s="22"/>
      <c r="DG575" s="22"/>
      <c r="DH575" s="22"/>
      <c r="DI575" s="22"/>
      <c r="DJ575" s="22"/>
      <c r="DK575" s="22"/>
      <c r="DL575" s="22"/>
      <c r="DM575" s="22"/>
      <c r="DN575" s="22"/>
      <c r="DO575" s="22"/>
      <c r="DP575" s="22"/>
      <c r="DQ575" s="22"/>
      <c r="DR575" s="22"/>
      <c r="DS575" s="22"/>
      <c r="DT575" s="22"/>
      <c r="DU575" s="22"/>
      <c r="DV575" s="22"/>
      <c r="DW575" s="22"/>
      <c r="DX575" s="22"/>
      <c r="DY575" s="22"/>
      <c r="DZ575" s="22"/>
      <c r="EA575" s="22"/>
      <c r="EB575" s="22"/>
      <c r="EC575" s="26"/>
      <c r="ED575" s="26"/>
      <c r="EE575" s="26"/>
      <c r="EF575" s="27"/>
      <c r="EG575" s="3"/>
    </row>
    <row r="576" spans="2:137" s="19" customFormat="1" ht="11.25" customHeight="1" x14ac:dyDescent="0.2">
      <c r="B576" s="25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  <c r="AD576" s="21"/>
      <c r="AE576" s="21"/>
      <c r="AF576" s="21"/>
      <c r="AG576" s="21"/>
      <c r="AH576" s="21"/>
      <c r="AI576" s="21"/>
      <c r="AJ576" s="21"/>
      <c r="AK576" s="21"/>
      <c r="AL576" s="21"/>
      <c r="AM576" s="21"/>
      <c r="AN576" s="21"/>
      <c r="AO576" s="21"/>
      <c r="AP576" s="21"/>
      <c r="AQ576" s="21"/>
      <c r="AR576" s="21"/>
      <c r="AS576" s="21"/>
      <c r="AT576" s="21"/>
      <c r="AU576" s="21"/>
      <c r="AV576" s="21"/>
      <c r="AW576" s="21"/>
      <c r="AX576" s="21"/>
      <c r="AY576" s="21"/>
      <c r="AZ576" s="21"/>
      <c r="BA576" s="21"/>
      <c r="BB576" s="21"/>
      <c r="BC576" s="21"/>
      <c r="BD576" s="21"/>
      <c r="BE576" s="21"/>
      <c r="BF576" s="21"/>
      <c r="BG576" s="21"/>
      <c r="BH576" s="21"/>
      <c r="BI576" s="21"/>
      <c r="BJ576" s="21"/>
      <c r="BK576" s="21"/>
      <c r="BL576" s="21"/>
      <c r="BM576" s="21"/>
      <c r="BN576" s="21"/>
      <c r="BO576" s="21"/>
      <c r="BP576" s="21"/>
      <c r="BQ576" s="21"/>
      <c r="BR576" s="21"/>
      <c r="BS576" s="21"/>
      <c r="BT576" s="21"/>
      <c r="BU576" s="21"/>
      <c r="BV576" s="21"/>
      <c r="BW576" s="21"/>
      <c r="BX576" s="21"/>
      <c r="BY576" s="21"/>
      <c r="BZ576" s="21"/>
      <c r="CA576" s="21"/>
      <c r="CB576" s="21"/>
      <c r="CC576" s="21"/>
      <c r="CD576" s="21"/>
      <c r="CE576" s="21"/>
      <c r="CF576" s="21"/>
      <c r="CG576" s="21"/>
      <c r="CH576" s="21"/>
      <c r="CI576" s="21"/>
      <c r="CJ576" s="21"/>
      <c r="CK576" s="21"/>
      <c r="CL576" s="21"/>
      <c r="CM576" s="21"/>
      <c r="CN576" s="21"/>
      <c r="CO576" s="26"/>
      <c r="CP576" s="26"/>
      <c r="CQ576" s="26"/>
      <c r="CR576" s="27"/>
      <c r="CS576" s="22"/>
      <c r="CT576" s="22"/>
      <c r="CU576" s="22"/>
      <c r="CV576" s="22"/>
      <c r="CW576" s="22"/>
      <c r="CX576" s="22"/>
      <c r="CY576" s="22"/>
      <c r="CZ576" s="22"/>
      <c r="DA576" s="22"/>
      <c r="DB576" s="22"/>
      <c r="DC576" s="22"/>
      <c r="DD576" s="22"/>
      <c r="DE576" s="22"/>
      <c r="DF576" s="22"/>
      <c r="DG576" s="22"/>
      <c r="DH576" s="22"/>
      <c r="DI576" s="22"/>
      <c r="DJ576" s="22"/>
      <c r="DK576" s="22"/>
      <c r="DL576" s="22"/>
      <c r="DM576" s="22"/>
      <c r="DN576" s="22"/>
      <c r="DO576" s="22"/>
      <c r="DP576" s="22"/>
      <c r="DQ576" s="22"/>
      <c r="DR576" s="22"/>
      <c r="DS576" s="22"/>
      <c r="DT576" s="22"/>
      <c r="DU576" s="22"/>
      <c r="DV576" s="22"/>
      <c r="DW576" s="22"/>
      <c r="DX576" s="22"/>
      <c r="DY576" s="22"/>
      <c r="DZ576" s="22"/>
      <c r="EA576" s="22"/>
      <c r="EB576" s="22"/>
      <c r="EC576" s="26"/>
      <c r="ED576" s="26"/>
      <c r="EE576" s="26"/>
      <c r="EF576" s="27"/>
      <c r="EG576" s="3"/>
    </row>
    <row r="577" spans="2:137" s="19" customFormat="1" ht="11.25" customHeight="1" x14ac:dyDescent="0.2">
      <c r="B577" s="25"/>
      <c r="C577" s="21"/>
      <c r="D577" s="21"/>
      <c r="E577" s="21"/>
      <c r="F577" s="21"/>
      <c r="G577" s="21" t="s">
        <v>3</v>
      </c>
      <c r="H577" s="21"/>
      <c r="I577" s="21"/>
      <c r="J577" s="21"/>
      <c r="K577" s="21"/>
      <c r="L577" s="21"/>
      <c r="M577" s="21"/>
      <c r="N577" s="21" t="s">
        <v>9</v>
      </c>
      <c r="O577" s="21"/>
      <c r="P577" s="21" t="str">
        <f>TEXT(기계경비총괄표!H4,"#,##0")</f>
        <v>33,754</v>
      </c>
      <c r="Q577" s="21"/>
      <c r="R577" s="21"/>
      <c r="S577" s="21"/>
      <c r="T577" s="21"/>
      <c r="U577" s="21"/>
      <c r="V577" s="21"/>
      <c r="W577" s="21"/>
      <c r="X577" s="21"/>
      <c r="Y577" s="21" t="s">
        <v>15</v>
      </c>
      <c r="Z577" s="21"/>
      <c r="AA577" s="21"/>
      <c r="AB577" s="21" t="str">
        <f>TEXT(K575,"#,##0.#######")</f>
        <v>1.54</v>
      </c>
      <c r="AC577" s="21"/>
      <c r="AD577" s="21"/>
      <c r="AE577" s="21"/>
      <c r="AF577" s="21"/>
      <c r="AG577" s="21"/>
      <c r="AH577" s="21"/>
      <c r="AI577" s="21" t="s">
        <v>12</v>
      </c>
      <c r="AJ577" s="21"/>
      <c r="AK577" s="21" t="str">
        <f>TEXT(10,"#,##0.#######")</f>
        <v>10.</v>
      </c>
      <c r="AL577" s="21"/>
      <c r="AM577" s="21" t="s">
        <v>43</v>
      </c>
      <c r="AN577" s="21"/>
      <c r="AO577" s="21"/>
      <c r="AP577" s="21" t="s">
        <v>11</v>
      </c>
      <c r="AQ577" s="21"/>
      <c r="AR577" s="21" t="str">
        <f>TEXT(TRUNC(P577*K575/AK577,1),"#,##0.#")</f>
        <v>5,198.1</v>
      </c>
      <c r="AS577" s="21"/>
      <c r="AT577" s="21"/>
      <c r="AU577" s="21"/>
      <c r="AV577" s="21"/>
      <c r="AW577" s="21"/>
      <c r="AX577" s="21"/>
      <c r="AY577" s="21"/>
      <c r="AZ577" s="21"/>
      <c r="BA577" s="21"/>
      <c r="BB577" s="21"/>
      <c r="BC577" s="21"/>
      <c r="BD577" s="21"/>
      <c r="BE577" s="21"/>
      <c r="BF577" s="21"/>
      <c r="BG577" s="21"/>
      <c r="BH577" s="21"/>
      <c r="BI577" s="21"/>
      <c r="BJ577" s="21"/>
      <c r="BK577" s="21"/>
      <c r="BL577" s="21"/>
      <c r="BM577" s="21"/>
      <c r="BN577" s="21"/>
      <c r="BO577" s="21"/>
      <c r="BP577" s="21"/>
      <c r="BQ577" s="21"/>
      <c r="BR577" s="21"/>
      <c r="BS577" s="21"/>
      <c r="BT577" s="21"/>
      <c r="BU577" s="21"/>
      <c r="BV577" s="21"/>
      <c r="BW577" s="21"/>
      <c r="BX577" s="21"/>
      <c r="BY577" s="21"/>
      <c r="BZ577" s="21"/>
      <c r="CA577" s="21"/>
      <c r="CB577" s="21"/>
      <c r="CC577" s="21"/>
      <c r="CD577" s="21"/>
      <c r="CE577" s="21"/>
      <c r="CF577" s="21"/>
      <c r="CG577" s="21"/>
      <c r="CH577" s="21"/>
      <c r="CI577" s="21"/>
      <c r="CJ577" s="21"/>
      <c r="CK577" s="21"/>
      <c r="CL577" s="21"/>
      <c r="CM577" s="21"/>
      <c r="CN577" s="21"/>
      <c r="CO577" s="26"/>
      <c r="CP577" s="26"/>
      <c r="CQ577" s="26"/>
      <c r="CR577" s="27"/>
      <c r="CS577" s="22"/>
      <c r="CT577" s="22"/>
      <c r="CU577" s="22"/>
      <c r="CV577" s="22"/>
      <c r="CW577" s="22"/>
      <c r="CX577" s="22"/>
      <c r="CY577" s="22"/>
      <c r="CZ577" s="22"/>
      <c r="DA577" s="22"/>
      <c r="DB577" s="22"/>
      <c r="DC577" s="22"/>
      <c r="DD577" s="22"/>
      <c r="DE577" s="22"/>
      <c r="DF577" s="22"/>
      <c r="DG577" s="22"/>
      <c r="DH577" s="22"/>
      <c r="DI577" s="22"/>
      <c r="DJ577" s="22"/>
      <c r="DK577" s="22"/>
      <c r="DL577" s="22"/>
      <c r="DM577" s="22"/>
      <c r="DN577" s="22"/>
      <c r="DO577" s="22"/>
      <c r="DP577" s="22"/>
      <c r="DQ577" s="22"/>
      <c r="DR577" s="22"/>
      <c r="DS577" s="22"/>
      <c r="DT577" s="22"/>
      <c r="DU577" s="22"/>
      <c r="DV577" s="22"/>
      <c r="DW577" s="22"/>
      <c r="DX577" s="22"/>
      <c r="DY577" s="22"/>
      <c r="DZ577" s="22"/>
      <c r="EA577" s="22"/>
      <c r="EB577" s="22"/>
      <c r="EC577" s="26"/>
      <c r="ED577" s="26"/>
      <c r="EE577" s="26"/>
      <c r="EF577" s="27"/>
      <c r="EG577" s="3"/>
    </row>
    <row r="578" spans="2:137" s="19" customFormat="1" ht="11.25" customHeight="1" x14ac:dyDescent="0.2">
      <c r="B578" s="25"/>
      <c r="C578" s="21"/>
      <c r="D578" s="21"/>
      <c r="E578" s="21"/>
      <c r="F578" s="21"/>
      <c r="G578" s="21" t="s">
        <v>4</v>
      </c>
      <c r="H578" s="21"/>
      <c r="I578" s="21"/>
      <c r="J578" s="21"/>
      <c r="K578" s="21"/>
      <c r="L578" s="21"/>
      <c r="M578" s="21"/>
      <c r="N578" s="21" t="s">
        <v>9</v>
      </c>
      <c r="O578" s="21"/>
      <c r="P578" s="21"/>
      <c r="Q578" s="21" t="str">
        <f>TEXT(기계경비총괄표!G4,"#,##0")</f>
        <v>7,774</v>
      </c>
      <c r="R578" s="21"/>
      <c r="S578" s="21"/>
      <c r="T578" s="21"/>
      <c r="U578" s="21"/>
      <c r="V578" s="21"/>
      <c r="W578" s="21"/>
      <c r="X578" s="21"/>
      <c r="Y578" s="21" t="s">
        <v>15</v>
      </c>
      <c r="Z578" s="21"/>
      <c r="AA578" s="21"/>
      <c r="AB578" s="21" t="str">
        <f>TEXT(K575,"#,##0.#######")</f>
        <v>1.54</v>
      </c>
      <c r="AC578" s="21"/>
      <c r="AD578" s="21"/>
      <c r="AE578" s="21"/>
      <c r="AF578" s="21"/>
      <c r="AG578" s="21"/>
      <c r="AH578" s="21"/>
      <c r="AI578" s="21" t="s">
        <v>12</v>
      </c>
      <c r="AJ578" s="21"/>
      <c r="AK578" s="21" t="str">
        <f>TEXT(10,"#,##0.#######")</f>
        <v>10.</v>
      </c>
      <c r="AL578" s="21"/>
      <c r="AM578" s="21" t="s">
        <v>43</v>
      </c>
      <c r="AN578" s="21"/>
      <c r="AO578" s="21"/>
      <c r="AP578" s="21" t="s">
        <v>11</v>
      </c>
      <c r="AQ578" s="21"/>
      <c r="AR578" s="21" t="str">
        <f>TEXT(TRUNC(Q578*K575/AK578,1),"#,##0.#")</f>
        <v>1,197.1</v>
      </c>
      <c r="AS578" s="21"/>
      <c r="AT578" s="21"/>
      <c r="AU578" s="21"/>
      <c r="AV578" s="21"/>
      <c r="AW578" s="21"/>
      <c r="AX578" s="21"/>
      <c r="AY578" s="21"/>
      <c r="AZ578" s="21"/>
      <c r="BA578" s="21"/>
      <c r="BB578" s="21"/>
      <c r="BC578" s="21"/>
      <c r="BD578" s="21"/>
      <c r="BE578" s="21"/>
      <c r="BF578" s="21"/>
      <c r="BG578" s="21"/>
      <c r="BH578" s="21"/>
      <c r="BI578" s="21"/>
      <c r="BJ578" s="21"/>
      <c r="BK578" s="21"/>
      <c r="BL578" s="21"/>
      <c r="BM578" s="21"/>
      <c r="BN578" s="21"/>
      <c r="BO578" s="21"/>
      <c r="BP578" s="21"/>
      <c r="BQ578" s="21"/>
      <c r="BR578" s="21"/>
      <c r="BS578" s="21"/>
      <c r="BT578" s="21"/>
      <c r="BU578" s="21"/>
      <c r="BV578" s="21"/>
      <c r="BW578" s="21"/>
      <c r="BX578" s="21"/>
      <c r="BY578" s="21"/>
      <c r="BZ578" s="21"/>
      <c r="CA578" s="21"/>
      <c r="CB578" s="21"/>
      <c r="CC578" s="21"/>
      <c r="CD578" s="21"/>
      <c r="CE578" s="21"/>
      <c r="CF578" s="21"/>
      <c r="CG578" s="21"/>
      <c r="CH578" s="21"/>
      <c r="CI578" s="21"/>
      <c r="CJ578" s="21"/>
      <c r="CK578" s="21"/>
      <c r="CL578" s="21"/>
      <c r="CM578" s="21"/>
      <c r="CN578" s="21"/>
      <c r="CO578" s="26"/>
      <c r="CP578" s="26"/>
      <c r="CQ578" s="26"/>
      <c r="CR578" s="27"/>
      <c r="CS578" s="22"/>
      <c r="CT578" s="22"/>
      <c r="CU578" s="22"/>
      <c r="CV578" s="22"/>
      <c r="CW578" s="22"/>
      <c r="CX578" s="22"/>
      <c r="CY578" s="22"/>
      <c r="CZ578" s="22"/>
      <c r="DA578" s="22"/>
      <c r="DB578" s="22"/>
      <c r="DC578" s="22"/>
      <c r="DD578" s="22"/>
      <c r="DE578" s="22"/>
      <c r="DF578" s="22"/>
      <c r="DG578" s="22"/>
      <c r="DH578" s="22"/>
      <c r="DI578" s="22"/>
      <c r="DJ578" s="22"/>
      <c r="DK578" s="22"/>
      <c r="DL578" s="22"/>
      <c r="DM578" s="22"/>
      <c r="DN578" s="22"/>
      <c r="DO578" s="22"/>
      <c r="DP578" s="22"/>
      <c r="DQ578" s="22"/>
      <c r="DR578" s="22"/>
      <c r="DS578" s="22"/>
      <c r="DT578" s="22"/>
      <c r="DU578" s="22"/>
      <c r="DV578" s="22"/>
      <c r="DW578" s="22"/>
      <c r="DX578" s="22"/>
      <c r="DY578" s="22"/>
      <c r="DZ578" s="22"/>
      <c r="EA578" s="22"/>
      <c r="EB578" s="22"/>
      <c r="EC578" s="26"/>
      <c r="ED578" s="26"/>
      <c r="EE578" s="26"/>
      <c r="EF578" s="27"/>
      <c r="EG578" s="3"/>
    </row>
    <row r="579" spans="2:137" s="19" customFormat="1" ht="11.25" customHeight="1" x14ac:dyDescent="0.2">
      <c r="B579" s="25"/>
      <c r="C579" s="21"/>
      <c r="D579" s="21"/>
      <c r="E579" s="21"/>
      <c r="F579" s="21"/>
      <c r="G579" s="21" t="s">
        <v>19</v>
      </c>
      <c r="H579" s="21"/>
      <c r="I579" s="21"/>
      <c r="J579" s="21"/>
      <c r="K579" s="21" t="s">
        <v>20</v>
      </c>
      <c r="L579" s="21"/>
      <c r="M579" s="21"/>
      <c r="N579" s="21" t="s">
        <v>9</v>
      </c>
      <c r="O579" s="21"/>
      <c r="P579" s="21" t="str">
        <f>TEXT(기계경비총괄표!I4,"#,##0")</f>
        <v>11,948</v>
      </c>
      <c r="Q579" s="21"/>
      <c r="R579" s="21"/>
      <c r="S579" s="21"/>
      <c r="T579" s="21"/>
      <c r="U579" s="21"/>
      <c r="V579" s="21"/>
      <c r="W579" s="21"/>
      <c r="X579" s="21"/>
      <c r="Y579" s="21" t="s">
        <v>15</v>
      </c>
      <c r="Z579" s="21"/>
      <c r="AA579" s="21"/>
      <c r="AB579" s="21" t="str">
        <f>TEXT(K575,"#,##0.#######")</f>
        <v>1.54</v>
      </c>
      <c r="AC579" s="21"/>
      <c r="AD579" s="21"/>
      <c r="AE579" s="21"/>
      <c r="AF579" s="21"/>
      <c r="AG579" s="21"/>
      <c r="AH579" s="21"/>
      <c r="AI579" s="21" t="s">
        <v>12</v>
      </c>
      <c r="AJ579" s="21"/>
      <c r="AK579" s="21" t="str">
        <f>TEXT(10,"#,##0.#######")</f>
        <v>10.</v>
      </c>
      <c r="AL579" s="21"/>
      <c r="AM579" s="21" t="s">
        <v>43</v>
      </c>
      <c r="AN579" s="21"/>
      <c r="AO579" s="21"/>
      <c r="AP579" s="21" t="s">
        <v>11</v>
      </c>
      <c r="AQ579" s="21"/>
      <c r="AR579" s="21" t="str">
        <f>TEXT(TRUNC(P579*K575/AK579,1),"#,##0.#")</f>
        <v>1,839.9</v>
      </c>
      <c r="AS579" s="21"/>
      <c r="AT579" s="21"/>
      <c r="AU579" s="21"/>
      <c r="AV579" s="21"/>
      <c r="AW579" s="21"/>
      <c r="AX579" s="21"/>
      <c r="AY579" s="21"/>
      <c r="AZ579" s="21"/>
      <c r="BA579" s="21"/>
      <c r="BB579" s="21"/>
      <c r="BC579" s="21"/>
      <c r="BD579" s="21"/>
      <c r="BE579" s="21"/>
      <c r="BF579" s="21"/>
      <c r="BG579" s="21"/>
      <c r="BH579" s="21"/>
      <c r="BI579" s="21"/>
      <c r="BJ579" s="21"/>
      <c r="BK579" s="21"/>
      <c r="BL579" s="21"/>
      <c r="BM579" s="21"/>
      <c r="BN579" s="21"/>
      <c r="BO579" s="21"/>
      <c r="BP579" s="21"/>
      <c r="BQ579" s="21"/>
      <c r="BR579" s="21"/>
      <c r="BS579" s="21"/>
      <c r="BT579" s="21"/>
      <c r="BU579" s="21"/>
      <c r="BV579" s="21"/>
      <c r="BW579" s="21"/>
      <c r="BX579" s="21"/>
      <c r="BY579" s="21"/>
      <c r="BZ579" s="21"/>
      <c r="CA579" s="21"/>
      <c r="CB579" s="21"/>
      <c r="CC579" s="21"/>
      <c r="CD579" s="21"/>
      <c r="CE579" s="21"/>
      <c r="CF579" s="21"/>
      <c r="CG579" s="21"/>
      <c r="CH579" s="21"/>
      <c r="CI579" s="21"/>
      <c r="CJ579" s="21"/>
      <c r="CK579" s="21"/>
      <c r="CL579" s="21"/>
      <c r="CM579" s="21"/>
      <c r="CN579" s="21"/>
      <c r="CO579" s="26"/>
      <c r="CP579" s="26"/>
      <c r="CQ579" s="26"/>
      <c r="CR579" s="27"/>
      <c r="CS579" s="22"/>
      <c r="CT579" s="22"/>
      <c r="CU579" s="22"/>
      <c r="CV579" s="22"/>
      <c r="CW579" s="22"/>
      <c r="CX579" s="22"/>
      <c r="CY579" s="22"/>
      <c r="CZ579" s="22"/>
      <c r="DA579" s="22"/>
      <c r="DB579" s="22"/>
      <c r="DC579" s="22"/>
      <c r="DD579" s="22"/>
      <c r="DE579" s="22"/>
      <c r="DF579" s="22"/>
      <c r="DG579" s="22"/>
      <c r="DH579" s="22"/>
      <c r="DI579" s="22"/>
      <c r="DJ579" s="22"/>
      <c r="DK579" s="22"/>
      <c r="DL579" s="22"/>
      <c r="DM579" s="22"/>
      <c r="DN579" s="22"/>
      <c r="DO579" s="22"/>
      <c r="DP579" s="22"/>
      <c r="DQ579" s="22"/>
      <c r="DR579" s="22"/>
      <c r="DS579" s="22"/>
      <c r="DT579" s="22"/>
      <c r="DU579" s="22"/>
      <c r="DV579" s="22"/>
      <c r="DW579" s="22"/>
      <c r="DX579" s="22"/>
      <c r="DY579" s="22"/>
      <c r="DZ579" s="22"/>
      <c r="EA579" s="22"/>
      <c r="EB579" s="22"/>
      <c r="EC579" s="26"/>
      <c r="ED579" s="26"/>
      <c r="EE579" s="26"/>
      <c r="EF579" s="27"/>
      <c r="EG579" s="3"/>
    </row>
    <row r="580" spans="2:137" s="19" customFormat="1" ht="11.25" customHeight="1" x14ac:dyDescent="0.2">
      <c r="B580" s="25"/>
      <c r="C580" s="21"/>
      <c r="D580" s="21"/>
      <c r="E580" s="21"/>
      <c r="F580" s="21"/>
      <c r="G580" s="21" t="s">
        <v>21</v>
      </c>
      <c r="H580" s="21"/>
      <c r="I580" s="21"/>
      <c r="J580" s="21"/>
      <c r="K580" s="21" t="s">
        <v>8</v>
      </c>
      <c r="L580" s="21"/>
      <c r="M580" s="21"/>
      <c r="N580" s="21" t="s">
        <v>9</v>
      </c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  <c r="AD580" s="21"/>
      <c r="AE580" s="21"/>
      <c r="AF580" s="21"/>
      <c r="AG580" s="21"/>
      <c r="AH580" s="21"/>
      <c r="AI580" s="21"/>
      <c r="AJ580" s="21"/>
      <c r="AK580" s="21"/>
      <c r="AL580" s="21"/>
      <c r="AM580" s="21"/>
      <c r="AN580" s="21" t="str">
        <f>TEXT(AR577+AR578+AR579,"#,##0.#######")</f>
        <v>8,235.1</v>
      </c>
      <c r="AO580" s="21"/>
      <c r="AP580" s="21"/>
      <c r="AQ580" s="21"/>
      <c r="AR580" s="21"/>
      <c r="AS580" s="21"/>
      <c r="AT580" s="21"/>
      <c r="AU580" s="21"/>
      <c r="AV580" s="21"/>
      <c r="AW580" s="21"/>
      <c r="AX580" s="21"/>
      <c r="AY580" s="21"/>
      <c r="AZ580" s="21"/>
      <c r="BA580" s="21"/>
      <c r="BB580" s="21"/>
      <c r="BC580" s="21"/>
      <c r="BD580" s="21"/>
      <c r="BE580" s="21"/>
      <c r="BF580" s="21"/>
      <c r="BG580" s="21"/>
      <c r="BH580" s="21"/>
      <c r="BI580" s="21"/>
      <c r="BJ580" s="21"/>
      <c r="BK580" s="21"/>
      <c r="BL580" s="21"/>
      <c r="BM580" s="21"/>
      <c r="BN580" s="21"/>
      <c r="BO580" s="21"/>
      <c r="BP580" s="21"/>
      <c r="BQ580" s="21"/>
      <c r="BR580" s="21"/>
      <c r="BS580" s="21"/>
      <c r="BT580" s="21"/>
      <c r="BU580" s="21"/>
      <c r="BV580" s="21"/>
      <c r="BW580" s="21"/>
      <c r="BX580" s="21"/>
      <c r="BY580" s="21"/>
      <c r="BZ580" s="21"/>
      <c r="CA580" s="21"/>
      <c r="CB580" s="21"/>
      <c r="CC580" s="21"/>
      <c r="CD580" s="21"/>
      <c r="CE580" s="21"/>
      <c r="CF580" s="21"/>
      <c r="CG580" s="21"/>
      <c r="CH580" s="21"/>
      <c r="CI580" s="21"/>
      <c r="CJ580" s="21"/>
      <c r="CK580" s="21"/>
      <c r="CL580" s="21"/>
      <c r="CM580" s="21"/>
      <c r="CN580" s="21"/>
      <c r="CO580" s="26">
        <f>CQ580+CP580+CR580</f>
        <v>8235.1</v>
      </c>
      <c r="CP580" s="26" t="str">
        <f>TEXT(AR578,"#,###.0")</f>
        <v>1,197.1</v>
      </c>
      <c r="CQ580" s="26" t="str">
        <f>TEXT(AR577,"#,###.0")</f>
        <v>5,198.1</v>
      </c>
      <c r="CR580" s="27" t="str">
        <f>TEXT(AR579,"#,###.0")</f>
        <v>1,839.9</v>
      </c>
      <c r="CS580" s="22"/>
      <c r="CT580" s="22"/>
      <c r="CU580" s="22"/>
      <c r="CV580" s="22"/>
      <c r="CW580" s="22"/>
      <c r="CX580" s="22"/>
      <c r="CY580" s="22"/>
      <c r="CZ580" s="22"/>
      <c r="DA580" s="22"/>
      <c r="DB580" s="22"/>
      <c r="DC580" s="22"/>
      <c r="DD580" s="22"/>
      <c r="DE580" s="22"/>
      <c r="DF580" s="22"/>
      <c r="DG580" s="22"/>
      <c r="DH580" s="22"/>
      <c r="DI580" s="22"/>
      <c r="DJ580" s="22"/>
      <c r="DK580" s="22"/>
      <c r="DL580" s="22"/>
      <c r="DM580" s="22"/>
      <c r="DN580" s="22"/>
      <c r="DO580" s="22"/>
      <c r="DP580" s="22"/>
      <c r="DQ580" s="22"/>
      <c r="DR580" s="22"/>
      <c r="DS580" s="22"/>
      <c r="DT580" s="22"/>
      <c r="DU580" s="22"/>
      <c r="DV580" s="22"/>
      <c r="DW580" s="22"/>
      <c r="DX580" s="22"/>
      <c r="DY580" s="22"/>
      <c r="DZ580" s="22"/>
      <c r="EA580" s="22"/>
      <c r="EB580" s="22"/>
      <c r="EC580" s="26">
        <f>EE580+ED580+EF580</f>
        <v>8235.1</v>
      </c>
      <c r="ED580" s="26" t="str">
        <f>TEXT(AR578,"#,###.0")</f>
        <v>1,197.1</v>
      </c>
      <c r="EE580" s="26" t="str">
        <f>TEXT(AR577,"#,###.0")</f>
        <v>5,198.1</v>
      </c>
      <c r="EF580" s="27" t="str">
        <f>TEXT(AR579,"#,###.0")</f>
        <v>1,839.9</v>
      </c>
      <c r="EG580" s="3"/>
    </row>
    <row r="581" spans="2:137" s="19" customFormat="1" ht="11.25" customHeight="1" x14ac:dyDescent="0.2">
      <c r="B581" s="25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  <c r="AD581" s="21"/>
      <c r="AE581" s="21"/>
      <c r="AF581" s="21"/>
      <c r="AG581" s="21"/>
      <c r="AH581" s="21"/>
      <c r="AI581" s="21"/>
      <c r="AJ581" s="21"/>
      <c r="AK581" s="21"/>
      <c r="AL581" s="21"/>
      <c r="AM581" s="21"/>
      <c r="AN581" s="21"/>
      <c r="AO581" s="21"/>
      <c r="AP581" s="21"/>
      <c r="AQ581" s="21"/>
      <c r="AR581" s="21"/>
      <c r="AS581" s="21"/>
      <c r="AT581" s="21"/>
      <c r="AU581" s="21"/>
      <c r="AV581" s="21"/>
      <c r="AW581" s="21"/>
      <c r="AX581" s="21"/>
      <c r="AY581" s="21"/>
      <c r="AZ581" s="21"/>
      <c r="BA581" s="21"/>
      <c r="BB581" s="21"/>
      <c r="BC581" s="21"/>
      <c r="BD581" s="21"/>
      <c r="BE581" s="21"/>
      <c r="BF581" s="21"/>
      <c r="BG581" s="21"/>
      <c r="BH581" s="21"/>
      <c r="BI581" s="21"/>
      <c r="BJ581" s="21"/>
      <c r="BK581" s="21"/>
      <c r="BL581" s="21"/>
      <c r="BM581" s="21"/>
      <c r="BN581" s="21"/>
      <c r="BO581" s="21"/>
      <c r="BP581" s="21"/>
      <c r="BQ581" s="21"/>
      <c r="BR581" s="21"/>
      <c r="BS581" s="21"/>
      <c r="BT581" s="21"/>
      <c r="BU581" s="21"/>
      <c r="BV581" s="21"/>
      <c r="BW581" s="21"/>
      <c r="BX581" s="21"/>
      <c r="BY581" s="21"/>
      <c r="BZ581" s="21"/>
      <c r="CA581" s="21"/>
      <c r="CB581" s="21"/>
      <c r="CC581" s="21"/>
      <c r="CD581" s="21"/>
      <c r="CE581" s="21"/>
      <c r="CF581" s="21"/>
      <c r="CG581" s="21"/>
      <c r="CH581" s="21"/>
      <c r="CI581" s="21"/>
      <c r="CJ581" s="21"/>
      <c r="CK581" s="21"/>
      <c r="CL581" s="21"/>
      <c r="CM581" s="21"/>
      <c r="CN581" s="21"/>
      <c r="CO581" s="26"/>
      <c r="CP581" s="26"/>
      <c r="CQ581" s="26"/>
      <c r="CR581" s="27"/>
      <c r="CS581" s="22"/>
      <c r="CT581" s="22"/>
      <c r="CU581" s="22"/>
      <c r="CV581" s="22"/>
      <c r="CW581" s="22"/>
      <c r="CX581" s="22"/>
      <c r="CY581" s="22"/>
      <c r="CZ581" s="22"/>
      <c r="DA581" s="22"/>
      <c r="DB581" s="22"/>
      <c r="DC581" s="22"/>
      <c r="DD581" s="22"/>
      <c r="DE581" s="22"/>
      <c r="DF581" s="22"/>
      <c r="DG581" s="22"/>
      <c r="DH581" s="22"/>
      <c r="DI581" s="22"/>
      <c r="DJ581" s="22"/>
      <c r="DK581" s="22"/>
      <c r="DL581" s="22"/>
      <c r="DM581" s="22"/>
      <c r="DN581" s="22"/>
      <c r="DO581" s="22"/>
      <c r="DP581" s="22"/>
      <c r="DQ581" s="22"/>
      <c r="DR581" s="22"/>
      <c r="DS581" s="22"/>
      <c r="DT581" s="22"/>
      <c r="DU581" s="22"/>
      <c r="DV581" s="22"/>
      <c r="DW581" s="22"/>
      <c r="DX581" s="22"/>
      <c r="DY581" s="22"/>
      <c r="DZ581" s="22"/>
      <c r="EA581" s="22"/>
      <c r="EB581" s="22"/>
      <c r="EC581" s="26"/>
      <c r="ED581" s="26"/>
      <c r="EE581" s="26"/>
      <c r="EF581" s="27"/>
      <c r="EG581" s="3"/>
    </row>
    <row r="582" spans="2:137" s="19" customFormat="1" ht="11.25" customHeight="1" x14ac:dyDescent="0.2">
      <c r="B582" s="25"/>
      <c r="C582" s="21"/>
      <c r="D582" s="21"/>
      <c r="E582" s="21" t="s">
        <v>35</v>
      </c>
      <c r="F582" s="21"/>
      <c r="G582" s="21" t="s">
        <v>37</v>
      </c>
      <c r="H582" s="21"/>
      <c r="I582" s="21" t="s">
        <v>21</v>
      </c>
      <c r="J582" s="21"/>
      <c r="K582" s="21"/>
      <c r="L582" s="21"/>
      <c r="M582" s="21" t="s">
        <v>8</v>
      </c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  <c r="AD582" s="21"/>
      <c r="AE582" s="21"/>
      <c r="AF582" s="21"/>
      <c r="AG582" s="21"/>
      <c r="AH582" s="21"/>
      <c r="AI582" s="21"/>
      <c r="AJ582" s="21"/>
      <c r="AK582" s="21"/>
      <c r="AL582" s="21"/>
      <c r="AM582" s="21"/>
      <c r="AN582" s="21"/>
      <c r="AO582" s="21"/>
      <c r="AP582" s="21"/>
      <c r="AQ582" s="21"/>
      <c r="AR582" s="21"/>
      <c r="AS582" s="21"/>
      <c r="AT582" s="21"/>
      <c r="AU582" s="21"/>
      <c r="AV582" s="21"/>
      <c r="AW582" s="21"/>
      <c r="AX582" s="21"/>
      <c r="AY582" s="21"/>
      <c r="AZ582" s="21"/>
      <c r="BA582" s="21"/>
      <c r="BB582" s="21"/>
      <c r="BC582" s="21"/>
      <c r="BD582" s="21"/>
      <c r="BE582" s="21"/>
      <c r="BF582" s="21"/>
      <c r="BG582" s="21"/>
      <c r="BH582" s="21"/>
      <c r="BI582" s="21"/>
      <c r="BJ582" s="21"/>
      <c r="BK582" s="21"/>
      <c r="BL582" s="21"/>
      <c r="BM582" s="21"/>
      <c r="BN582" s="21"/>
      <c r="BO582" s="21"/>
      <c r="BP582" s="21"/>
      <c r="BQ582" s="21"/>
      <c r="BR582" s="21"/>
      <c r="BS582" s="21"/>
      <c r="BT582" s="21"/>
      <c r="BU582" s="21"/>
      <c r="BV582" s="21"/>
      <c r="BW582" s="21"/>
      <c r="BX582" s="21"/>
      <c r="BY582" s="21"/>
      <c r="BZ582" s="21"/>
      <c r="CA582" s="21"/>
      <c r="CB582" s="21"/>
      <c r="CC582" s="21"/>
      <c r="CD582" s="21"/>
      <c r="CE582" s="21"/>
      <c r="CF582" s="21"/>
      <c r="CG582" s="21"/>
      <c r="CH582" s="21"/>
      <c r="CI582" s="21"/>
      <c r="CJ582" s="21"/>
      <c r="CK582" s="21"/>
      <c r="CL582" s="21"/>
      <c r="CM582" s="21"/>
      <c r="CN582" s="21"/>
      <c r="CO582" s="26"/>
      <c r="CP582" s="26"/>
      <c r="CQ582" s="26"/>
      <c r="CR582" s="27"/>
      <c r="CS582" s="22"/>
      <c r="CT582" s="22"/>
      <c r="CU582" s="22"/>
      <c r="CV582" s="22"/>
      <c r="CW582" s="22"/>
      <c r="CX582" s="22"/>
      <c r="CY582" s="22"/>
      <c r="CZ582" s="22"/>
      <c r="DA582" s="22"/>
      <c r="DB582" s="22"/>
      <c r="DC582" s="22"/>
      <c r="DD582" s="22"/>
      <c r="DE582" s="22"/>
      <c r="DF582" s="22"/>
      <c r="DG582" s="22"/>
      <c r="DH582" s="22"/>
      <c r="DI582" s="22"/>
      <c r="DJ582" s="22"/>
      <c r="DK582" s="22"/>
      <c r="DL582" s="22"/>
      <c r="DM582" s="22"/>
      <c r="DN582" s="22"/>
      <c r="DO582" s="22"/>
      <c r="DP582" s="22"/>
      <c r="DQ582" s="22"/>
      <c r="DR582" s="22"/>
      <c r="DS582" s="22"/>
      <c r="DT582" s="22"/>
      <c r="DU582" s="22"/>
      <c r="DV582" s="22"/>
      <c r="DW582" s="22"/>
      <c r="DX582" s="22"/>
      <c r="DY582" s="22"/>
      <c r="DZ582" s="22"/>
      <c r="EA582" s="22"/>
      <c r="EB582" s="22"/>
      <c r="EC582" s="26"/>
      <c r="ED582" s="26"/>
      <c r="EE582" s="26"/>
      <c r="EF582" s="27"/>
      <c r="EG582" s="3"/>
    </row>
    <row r="583" spans="2:137" s="19" customFormat="1" ht="11.25" customHeight="1" x14ac:dyDescent="0.2">
      <c r="B583" s="25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  <c r="AD583" s="21"/>
      <c r="AE583" s="21"/>
      <c r="AF583" s="21"/>
      <c r="AG583" s="21"/>
      <c r="AH583" s="21"/>
      <c r="AI583" s="21"/>
      <c r="AJ583" s="21"/>
      <c r="AK583" s="21"/>
      <c r="AL583" s="21"/>
      <c r="AM583" s="21"/>
      <c r="AN583" s="21"/>
      <c r="AO583" s="21"/>
      <c r="AP583" s="21"/>
      <c r="AQ583" s="21"/>
      <c r="AR583" s="21"/>
      <c r="AS583" s="21"/>
      <c r="AT583" s="21"/>
      <c r="AU583" s="21"/>
      <c r="AV583" s="21"/>
      <c r="AW583" s="21"/>
      <c r="AX583" s="21"/>
      <c r="AY583" s="21"/>
      <c r="AZ583" s="21"/>
      <c r="BA583" s="21"/>
      <c r="BB583" s="21"/>
      <c r="BC583" s="21"/>
      <c r="BD583" s="21"/>
      <c r="BE583" s="21"/>
      <c r="BF583" s="21"/>
      <c r="BG583" s="21"/>
      <c r="BH583" s="21"/>
      <c r="BI583" s="21"/>
      <c r="BJ583" s="21"/>
      <c r="BK583" s="21"/>
      <c r="BL583" s="21"/>
      <c r="BM583" s="21"/>
      <c r="BN583" s="21"/>
      <c r="BO583" s="21"/>
      <c r="BP583" s="21"/>
      <c r="BQ583" s="21"/>
      <c r="BR583" s="21"/>
      <c r="BS583" s="21"/>
      <c r="BT583" s="21"/>
      <c r="BU583" s="21"/>
      <c r="BV583" s="21"/>
      <c r="BW583" s="21"/>
      <c r="BX583" s="21"/>
      <c r="BY583" s="21"/>
      <c r="BZ583" s="21"/>
      <c r="CA583" s="21"/>
      <c r="CB583" s="21"/>
      <c r="CC583" s="21"/>
      <c r="CD583" s="21"/>
      <c r="CE583" s="21"/>
      <c r="CF583" s="21"/>
      <c r="CG583" s="21"/>
      <c r="CH583" s="21"/>
      <c r="CI583" s="21"/>
      <c r="CJ583" s="21"/>
      <c r="CK583" s="21"/>
      <c r="CL583" s="21"/>
      <c r="CM583" s="21"/>
      <c r="CN583" s="21"/>
      <c r="CO583" s="26"/>
      <c r="CP583" s="26"/>
      <c r="CQ583" s="26"/>
      <c r="CR583" s="27"/>
      <c r="CS583" s="22"/>
      <c r="CT583" s="22"/>
      <c r="CU583" s="22"/>
      <c r="CV583" s="22"/>
      <c r="CW583" s="22"/>
      <c r="CX583" s="22"/>
      <c r="CY583" s="22"/>
      <c r="CZ583" s="22"/>
      <c r="DA583" s="22"/>
      <c r="DB583" s="22"/>
      <c r="DC583" s="22"/>
      <c r="DD583" s="22"/>
      <c r="DE583" s="22"/>
      <c r="DF583" s="22"/>
      <c r="DG583" s="22"/>
      <c r="DH583" s="22"/>
      <c r="DI583" s="22"/>
      <c r="DJ583" s="22"/>
      <c r="DK583" s="22"/>
      <c r="DL583" s="22"/>
      <c r="DM583" s="22"/>
      <c r="DN583" s="22"/>
      <c r="DO583" s="22"/>
      <c r="DP583" s="22"/>
      <c r="DQ583" s="22"/>
      <c r="DR583" s="22"/>
      <c r="DS583" s="22"/>
      <c r="DT583" s="22"/>
      <c r="DU583" s="22"/>
      <c r="DV583" s="22"/>
      <c r="DW583" s="22"/>
      <c r="DX583" s="22"/>
      <c r="DY583" s="22"/>
      <c r="DZ583" s="22"/>
      <c r="EA583" s="22"/>
      <c r="EB583" s="22"/>
      <c r="EC583" s="26"/>
      <c r="ED583" s="26"/>
      <c r="EE583" s="26"/>
      <c r="EF583" s="27"/>
      <c r="EG583" s="3"/>
    </row>
    <row r="584" spans="2:137" s="19" customFormat="1" ht="11.25" customHeight="1" x14ac:dyDescent="0.2">
      <c r="B584" s="25"/>
      <c r="C584" s="21"/>
      <c r="D584" s="21"/>
      <c r="E584" s="21"/>
      <c r="F584" s="21"/>
      <c r="G584" s="21"/>
      <c r="H584" s="21" t="s">
        <v>3</v>
      </c>
      <c r="I584" s="21"/>
      <c r="J584" s="21"/>
      <c r="K584" s="21"/>
      <c r="L584" s="21"/>
      <c r="M584" s="21"/>
      <c r="N584" s="21"/>
      <c r="O584" s="21" t="s">
        <v>9</v>
      </c>
      <c r="P584" s="21"/>
      <c r="Q584" s="21" t="str">
        <f>TEXT(EE571,"#,###.##")</f>
        <v>14,274.</v>
      </c>
      <c r="R584" s="21"/>
      <c r="S584" s="21"/>
      <c r="T584" s="21"/>
      <c r="U584" s="21"/>
      <c r="V584" s="21"/>
      <c r="W584" s="21"/>
      <c r="X584" s="21" t="s">
        <v>26</v>
      </c>
      <c r="Y584" s="21"/>
      <c r="Z584" s="21" t="str">
        <f>TEXT(EE580,"#,###.##")</f>
        <v>5,198.1</v>
      </c>
      <c r="AA584" s="21"/>
      <c r="AB584" s="21"/>
      <c r="AC584" s="21"/>
      <c r="AD584" s="21"/>
      <c r="AE584" s="21"/>
      <c r="AF584" s="21"/>
      <c r="AG584" s="21"/>
      <c r="AH584" s="21" t="s">
        <v>11</v>
      </c>
      <c r="AI584" s="21"/>
      <c r="AJ584" s="21"/>
      <c r="AK584" s="21" t="str">
        <f>TEXT(TRUNC(EE571+EE580,1),"#,##0.#")</f>
        <v>19,472.1</v>
      </c>
      <c r="AL584" s="21"/>
      <c r="AM584" s="21"/>
      <c r="AN584" s="21"/>
      <c r="AO584" s="21"/>
      <c r="AP584" s="21"/>
      <c r="AQ584" s="21"/>
      <c r="AR584" s="21"/>
      <c r="AS584" s="21"/>
      <c r="AT584" s="21"/>
      <c r="AU584" s="21"/>
      <c r="AV584" s="21"/>
      <c r="AW584" s="21"/>
      <c r="AX584" s="21"/>
      <c r="AY584" s="21"/>
      <c r="AZ584" s="21"/>
      <c r="BA584" s="21"/>
      <c r="BB584" s="21"/>
      <c r="BC584" s="21"/>
      <c r="BD584" s="21"/>
      <c r="BE584" s="21"/>
      <c r="BF584" s="21"/>
      <c r="BG584" s="21"/>
      <c r="BH584" s="21"/>
      <c r="BI584" s="21"/>
      <c r="BJ584" s="21"/>
      <c r="BK584" s="21"/>
      <c r="BL584" s="21"/>
      <c r="BM584" s="21"/>
      <c r="BN584" s="21"/>
      <c r="BO584" s="21"/>
      <c r="BP584" s="21"/>
      <c r="BQ584" s="21"/>
      <c r="BR584" s="21"/>
      <c r="BS584" s="21"/>
      <c r="BT584" s="21"/>
      <c r="BU584" s="21"/>
      <c r="BV584" s="21"/>
      <c r="BW584" s="21"/>
      <c r="BX584" s="21"/>
      <c r="BY584" s="21"/>
      <c r="BZ584" s="21"/>
      <c r="CA584" s="21"/>
      <c r="CB584" s="21"/>
      <c r="CC584" s="21"/>
      <c r="CD584" s="21"/>
      <c r="CE584" s="21"/>
      <c r="CF584" s="21"/>
      <c r="CG584" s="21"/>
      <c r="CH584" s="21"/>
      <c r="CI584" s="21"/>
      <c r="CJ584" s="21"/>
      <c r="CK584" s="21"/>
      <c r="CL584" s="21"/>
      <c r="CM584" s="21"/>
      <c r="CN584" s="21"/>
      <c r="CO584" s="26"/>
      <c r="CP584" s="26"/>
      <c r="CQ584" s="26"/>
      <c r="CR584" s="27"/>
      <c r="CS584" s="22"/>
      <c r="CT584" s="22"/>
      <c r="CU584" s="22"/>
      <c r="CV584" s="22"/>
      <c r="CW584" s="22"/>
      <c r="CX584" s="22"/>
      <c r="CY584" s="22"/>
      <c r="CZ584" s="22"/>
      <c r="DA584" s="22"/>
      <c r="DB584" s="22"/>
      <c r="DC584" s="22"/>
      <c r="DD584" s="22"/>
      <c r="DE584" s="22"/>
      <c r="DF584" s="22"/>
      <c r="DG584" s="22"/>
      <c r="DH584" s="22"/>
      <c r="DI584" s="22"/>
      <c r="DJ584" s="22"/>
      <c r="DK584" s="22"/>
      <c r="DL584" s="22"/>
      <c r="DM584" s="22"/>
      <c r="DN584" s="22"/>
      <c r="DO584" s="22"/>
      <c r="DP584" s="22"/>
      <c r="DQ584" s="22"/>
      <c r="DR584" s="22"/>
      <c r="DS584" s="22"/>
      <c r="DT584" s="22"/>
      <c r="DU584" s="22"/>
      <c r="DV584" s="22"/>
      <c r="DW584" s="22"/>
      <c r="DX584" s="22"/>
      <c r="DY584" s="22"/>
      <c r="DZ584" s="22"/>
      <c r="EA584" s="22"/>
      <c r="EB584" s="22"/>
      <c r="EC584" s="26"/>
      <c r="ED584" s="26"/>
      <c r="EE584" s="26"/>
      <c r="EF584" s="27"/>
      <c r="EG584" s="3"/>
    </row>
    <row r="585" spans="2:137" s="19" customFormat="1" ht="11.25" customHeight="1" x14ac:dyDescent="0.2">
      <c r="B585" s="25"/>
      <c r="C585" s="21"/>
      <c r="D585" s="21"/>
      <c r="E585" s="21"/>
      <c r="F585" s="21"/>
      <c r="G585" s="21"/>
      <c r="H585" s="21" t="s">
        <v>4</v>
      </c>
      <c r="I585" s="21"/>
      <c r="J585" s="21"/>
      <c r="K585" s="21"/>
      <c r="L585" s="21"/>
      <c r="M585" s="21"/>
      <c r="N585" s="21"/>
      <c r="O585" s="21" t="s">
        <v>9</v>
      </c>
      <c r="P585" s="21"/>
      <c r="Q585" s="21" t="str">
        <f>ED580</f>
        <v>1,197.1</v>
      </c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/>
      <c r="AN585" s="21"/>
      <c r="AO585" s="21"/>
      <c r="AP585" s="21"/>
      <c r="AQ585" s="21"/>
      <c r="AR585" s="21"/>
      <c r="AS585" s="21"/>
      <c r="AT585" s="21"/>
      <c r="AU585" s="21"/>
      <c r="AV585" s="21"/>
      <c r="AW585" s="21"/>
      <c r="AX585" s="21"/>
      <c r="AY585" s="21"/>
      <c r="AZ585" s="21"/>
      <c r="BA585" s="21"/>
      <c r="BB585" s="21"/>
      <c r="BC585" s="21"/>
      <c r="BD585" s="21"/>
      <c r="BE585" s="21"/>
      <c r="BF585" s="21"/>
      <c r="BG585" s="21"/>
      <c r="BH585" s="21"/>
      <c r="BI585" s="21"/>
      <c r="BJ585" s="21"/>
      <c r="BK585" s="21"/>
      <c r="BL585" s="21"/>
      <c r="BM585" s="21"/>
      <c r="BN585" s="21"/>
      <c r="BO585" s="21"/>
      <c r="BP585" s="21"/>
      <c r="BQ585" s="21"/>
      <c r="BR585" s="21"/>
      <c r="BS585" s="21"/>
      <c r="BT585" s="21"/>
      <c r="BU585" s="21"/>
      <c r="BV585" s="21"/>
      <c r="BW585" s="21"/>
      <c r="BX585" s="21"/>
      <c r="BY585" s="21"/>
      <c r="BZ585" s="21"/>
      <c r="CA585" s="21"/>
      <c r="CB585" s="21"/>
      <c r="CC585" s="21"/>
      <c r="CD585" s="21"/>
      <c r="CE585" s="21"/>
      <c r="CF585" s="21"/>
      <c r="CG585" s="21"/>
      <c r="CH585" s="21"/>
      <c r="CI585" s="21"/>
      <c r="CJ585" s="21"/>
      <c r="CK585" s="21"/>
      <c r="CL585" s="21"/>
      <c r="CM585" s="21"/>
      <c r="CN585" s="21"/>
      <c r="CO585" s="26"/>
      <c r="CP585" s="26"/>
      <c r="CQ585" s="26"/>
      <c r="CR585" s="27"/>
      <c r="CS585" s="22"/>
      <c r="CT585" s="22"/>
      <c r="CU585" s="22"/>
      <c r="CV585" s="22"/>
      <c r="CW585" s="22"/>
      <c r="CX585" s="22"/>
      <c r="CY585" s="22"/>
      <c r="CZ585" s="22"/>
      <c r="DA585" s="22"/>
      <c r="DB585" s="22"/>
      <c r="DC585" s="22"/>
      <c r="DD585" s="22"/>
      <c r="DE585" s="22"/>
      <c r="DF585" s="22"/>
      <c r="DG585" s="22"/>
      <c r="DH585" s="22"/>
      <c r="DI585" s="22"/>
      <c r="DJ585" s="22"/>
      <c r="DK585" s="22"/>
      <c r="DL585" s="22"/>
      <c r="DM585" s="22"/>
      <c r="DN585" s="22"/>
      <c r="DO585" s="22"/>
      <c r="DP585" s="22"/>
      <c r="DQ585" s="22"/>
      <c r="DR585" s="22"/>
      <c r="DS585" s="22"/>
      <c r="DT585" s="22"/>
      <c r="DU585" s="22"/>
      <c r="DV585" s="22"/>
      <c r="DW585" s="22"/>
      <c r="DX585" s="22"/>
      <c r="DY585" s="22"/>
      <c r="DZ585" s="22"/>
      <c r="EA585" s="22"/>
      <c r="EB585" s="22"/>
      <c r="EC585" s="26"/>
      <c r="ED585" s="26"/>
      <c r="EE585" s="26"/>
      <c r="EF585" s="27"/>
      <c r="EG585" s="3"/>
    </row>
    <row r="586" spans="2:137" s="108" customFormat="1" ht="11.25" customHeight="1" x14ac:dyDescent="0.2">
      <c r="B586" s="25"/>
      <c r="C586" s="105"/>
      <c r="D586" s="105"/>
      <c r="E586" s="105"/>
      <c r="F586" s="105"/>
      <c r="G586" s="105"/>
      <c r="H586" s="105" t="s">
        <v>19</v>
      </c>
      <c r="I586" s="105"/>
      <c r="J586" s="105"/>
      <c r="K586" s="105"/>
      <c r="L586" s="105" t="s">
        <v>20</v>
      </c>
      <c r="M586" s="105"/>
      <c r="N586" s="105"/>
      <c r="O586" s="105" t="s">
        <v>9</v>
      </c>
      <c r="P586" s="105"/>
      <c r="Q586" s="105" t="str">
        <f>EF580</f>
        <v>1,839.9</v>
      </c>
      <c r="R586" s="105"/>
      <c r="S586" s="105"/>
      <c r="T586" s="105"/>
      <c r="U586" s="105"/>
      <c r="V586" s="105"/>
      <c r="W586" s="105"/>
      <c r="X586" s="105"/>
      <c r="Y586" s="105"/>
      <c r="Z586" s="105"/>
      <c r="AA586" s="105"/>
      <c r="AB586" s="105"/>
      <c r="AC586" s="105"/>
      <c r="AD586" s="105"/>
      <c r="AE586" s="105"/>
      <c r="AF586" s="105"/>
      <c r="AG586" s="105"/>
      <c r="AH586" s="105"/>
      <c r="AI586" s="105"/>
      <c r="AJ586" s="105"/>
      <c r="AK586" s="105"/>
      <c r="AL586" s="105"/>
      <c r="AM586" s="105"/>
      <c r="AN586" s="105"/>
      <c r="AO586" s="105"/>
      <c r="AP586" s="105"/>
      <c r="AQ586" s="105"/>
      <c r="AR586" s="105"/>
      <c r="AS586" s="105"/>
      <c r="AT586" s="105"/>
      <c r="AU586" s="105"/>
      <c r="AV586" s="105"/>
      <c r="AW586" s="105"/>
      <c r="AX586" s="105"/>
      <c r="AY586" s="105"/>
      <c r="AZ586" s="105"/>
      <c r="BA586" s="105"/>
      <c r="BB586" s="105"/>
      <c r="BC586" s="105"/>
      <c r="BD586" s="105"/>
      <c r="BE586" s="105"/>
      <c r="BF586" s="105"/>
      <c r="BG586" s="105"/>
      <c r="BH586" s="105"/>
      <c r="BI586" s="105"/>
      <c r="BJ586" s="105"/>
      <c r="BK586" s="105"/>
      <c r="BL586" s="105"/>
      <c r="BM586" s="105"/>
      <c r="BN586" s="105"/>
      <c r="BO586" s="105"/>
      <c r="BP586" s="105"/>
      <c r="BQ586" s="105"/>
      <c r="BR586" s="105"/>
      <c r="BS586" s="105"/>
      <c r="BT586" s="105"/>
      <c r="BU586" s="105"/>
      <c r="BV586" s="105"/>
      <c r="BW586" s="105"/>
      <c r="BX586" s="105"/>
      <c r="BY586" s="105"/>
      <c r="BZ586" s="105"/>
      <c r="CA586" s="105"/>
      <c r="CB586" s="105"/>
      <c r="CC586" s="105"/>
      <c r="CD586" s="105"/>
      <c r="CE586" s="105"/>
      <c r="CF586" s="105"/>
      <c r="CG586" s="105"/>
      <c r="CH586" s="105"/>
      <c r="CI586" s="105"/>
      <c r="CJ586" s="105"/>
      <c r="CK586" s="105"/>
      <c r="CL586" s="105"/>
      <c r="CM586" s="105"/>
      <c r="CN586" s="105"/>
      <c r="CO586" s="26"/>
      <c r="CP586" s="26"/>
      <c r="CQ586" s="26"/>
      <c r="CR586" s="27"/>
      <c r="CS586" s="106"/>
      <c r="CT586" s="106"/>
      <c r="CU586" s="106"/>
      <c r="CV586" s="106"/>
      <c r="CW586" s="106"/>
      <c r="CX586" s="106"/>
      <c r="CY586" s="106"/>
      <c r="CZ586" s="106"/>
      <c r="DA586" s="106"/>
      <c r="DB586" s="106"/>
      <c r="DC586" s="106"/>
      <c r="DD586" s="106"/>
      <c r="DE586" s="106"/>
      <c r="DF586" s="106"/>
      <c r="DG586" s="106"/>
      <c r="DH586" s="106"/>
      <c r="DI586" s="106"/>
      <c r="DJ586" s="106"/>
      <c r="DK586" s="106"/>
      <c r="DL586" s="106"/>
      <c r="DM586" s="106"/>
      <c r="DN586" s="106"/>
      <c r="DO586" s="106"/>
      <c r="DP586" s="106"/>
      <c r="DQ586" s="106"/>
      <c r="DR586" s="106"/>
      <c r="DS586" s="106"/>
      <c r="DT586" s="106"/>
      <c r="DU586" s="106"/>
      <c r="DV586" s="106"/>
      <c r="DW586" s="106"/>
      <c r="DX586" s="106"/>
      <c r="DY586" s="106"/>
      <c r="DZ586" s="106"/>
      <c r="EA586" s="106"/>
      <c r="EB586" s="106"/>
      <c r="EC586" s="26"/>
      <c r="ED586" s="26"/>
      <c r="EE586" s="26"/>
      <c r="EF586" s="27"/>
      <c r="EG586" s="107"/>
    </row>
    <row r="587" spans="2:137" s="108" customFormat="1" ht="11.25" customHeight="1" x14ac:dyDescent="0.2">
      <c r="B587" s="25"/>
      <c r="C587" s="105"/>
      <c r="D587" s="105"/>
      <c r="E587" s="105"/>
      <c r="F587" s="105"/>
      <c r="G587" s="105"/>
      <c r="H587" s="105"/>
      <c r="I587" s="105"/>
      <c r="J587" s="105" t="s">
        <v>8</v>
      </c>
      <c r="K587" s="105"/>
      <c r="L587" s="105"/>
      <c r="M587" s="105"/>
      <c r="N587" s="105"/>
      <c r="O587" s="105" t="s">
        <v>9</v>
      </c>
      <c r="P587" s="105"/>
      <c r="Q587" s="105"/>
      <c r="R587" s="105" t="str">
        <f>TEXT(AK584+Q585+Q586,"#,##0.#######")</f>
        <v>22,509.1</v>
      </c>
      <c r="S587" s="105"/>
      <c r="T587" s="105"/>
      <c r="U587" s="105"/>
      <c r="V587" s="105"/>
      <c r="W587" s="105"/>
      <c r="X587" s="105"/>
      <c r="Y587" s="105"/>
      <c r="Z587" s="105"/>
      <c r="AA587" s="105"/>
      <c r="AB587" s="105"/>
      <c r="AC587" s="105"/>
      <c r="AD587" s="105"/>
      <c r="AE587" s="105"/>
      <c r="AF587" s="105"/>
      <c r="AG587" s="105"/>
      <c r="AH587" s="105"/>
      <c r="AI587" s="105"/>
      <c r="AJ587" s="105"/>
      <c r="AK587" s="105"/>
      <c r="AL587" s="105"/>
      <c r="AM587" s="105"/>
      <c r="AN587" s="105"/>
      <c r="AO587" s="105"/>
      <c r="AP587" s="105"/>
      <c r="AQ587" s="105"/>
      <c r="AR587" s="105"/>
      <c r="AS587" s="105"/>
      <c r="AT587" s="105"/>
      <c r="AU587" s="105"/>
      <c r="AV587" s="105"/>
      <c r="AW587" s="105"/>
      <c r="AX587" s="105"/>
      <c r="AY587" s="105"/>
      <c r="AZ587" s="105"/>
      <c r="BA587" s="105"/>
      <c r="BB587" s="105"/>
      <c r="BC587" s="105"/>
      <c r="BD587" s="105"/>
      <c r="BE587" s="105"/>
      <c r="BF587" s="105"/>
      <c r="BG587" s="105"/>
      <c r="BH587" s="105"/>
      <c r="BI587" s="105"/>
      <c r="BJ587" s="105"/>
      <c r="BK587" s="105"/>
      <c r="BL587" s="105"/>
      <c r="BM587" s="105"/>
      <c r="BN587" s="105"/>
      <c r="BO587" s="105"/>
      <c r="BP587" s="105"/>
      <c r="BQ587" s="105"/>
      <c r="BR587" s="105"/>
      <c r="BS587" s="105"/>
      <c r="BT587" s="105"/>
      <c r="BU587" s="105"/>
      <c r="BV587" s="105"/>
      <c r="BW587" s="105"/>
      <c r="BX587" s="105"/>
      <c r="BY587" s="105"/>
      <c r="BZ587" s="105"/>
      <c r="CA587" s="105"/>
      <c r="CB587" s="105"/>
      <c r="CC587" s="105"/>
      <c r="CD587" s="105"/>
      <c r="CE587" s="105"/>
      <c r="CF587" s="105"/>
      <c r="CG587" s="105"/>
      <c r="CH587" s="105"/>
      <c r="CI587" s="105"/>
      <c r="CJ587" s="105"/>
      <c r="CK587" s="105"/>
      <c r="CL587" s="105"/>
      <c r="CM587" s="105"/>
      <c r="CN587" s="105"/>
      <c r="CO587" s="26">
        <f>CQ587+CP587+CR587</f>
        <v>22509.1</v>
      </c>
      <c r="CP587" s="26" t="str">
        <f>TEXT(Q585,"#,###.0")</f>
        <v>1,197.1</v>
      </c>
      <c r="CQ587" s="26" t="str">
        <f>TEXT(AK584,"#,###.0")</f>
        <v>19,472.1</v>
      </c>
      <c r="CR587" s="27" t="str">
        <f>TEXT(Q586,"#,###.0")</f>
        <v>1,839.9</v>
      </c>
      <c r="CS587" s="106"/>
      <c r="CT587" s="106"/>
      <c r="CU587" s="106"/>
      <c r="CV587" s="106"/>
      <c r="CW587" s="106"/>
      <c r="CX587" s="106"/>
      <c r="CY587" s="106"/>
      <c r="CZ587" s="106"/>
      <c r="DA587" s="106"/>
      <c r="DB587" s="106"/>
      <c r="DC587" s="106"/>
      <c r="DD587" s="106"/>
      <c r="DE587" s="106"/>
      <c r="DF587" s="106"/>
      <c r="DG587" s="106"/>
      <c r="DH587" s="106"/>
      <c r="DI587" s="106"/>
      <c r="DJ587" s="106"/>
      <c r="DK587" s="106"/>
      <c r="DL587" s="106"/>
      <c r="DM587" s="106"/>
      <c r="DN587" s="106"/>
      <c r="DO587" s="106"/>
      <c r="DP587" s="106"/>
      <c r="DQ587" s="106"/>
      <c r="DR587" s="106"/>
      <c r="DS587" s="106"/>
      <c r="DT587" s="106"/>
      <c r="DU587" s="106"/>
      <c r="DV587" s="106"/>
      <c r="DW587" s="106"/>
      <c r="DX587" s="106"/>
      <c r="DY587" s="106"/>
      <c r="DZ587" s="106"/>
      <c r="EA587" s="106"/>
      <c r="EB587" s="106"/>
      <c r="EC587" s="26">
        <f>EE587+ED587+EF587</f>
        <v>22509.1</v>
      </c>
      <c r="ED587" s="26" t="str">
        <f>TEXT(Q585,"#,###.0")</f>
        <v>1,197.1</v>
      </c>
      <c r="EE587" s="26" t="str">
        <f>TEXT(AK584,"#,###.0")</f>
        <v>19,472.1</v>
      </c>
      <c r="EF587" s="27" t="str">
        <f>TEXT(Q586,"#,###.0")</f>
        <v>1,839.9</v>
      </c>
      <c r="EG587" s="107"/>
    </row>
    <row r="588" spans="2:137" s="19" customFormat="1" ht="11.25" customHeight="1" x14ac:dyDescent="0.2">
      <c r="B588" s="25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  <c r="AA588" s="21"/>
      <c r="AB588" s="21"/>
      <c r="AC588" s="21"/>
      <c r="AD588" s="21"/>
      <c r="AE588" s="21"/>
      <c r="AF588" s="21"/>
      <c r="AG588" s="21"/>
      <c r="AH588" s="21"/>
      <c r="AI588" s="21"/>
      <c r="AJ588" s="21"/>
      <c r="AK588" s="21"/>
      <c r="AL588" s="21"/>
      <c r="AM588" s="21"/>
      <c r="AN588" s="21"/>
      <c r="AO588" s="21"/>
      <c r="AP588" s="21"/>
      <c r="AQ588" s="21"/>
      <c r="AR588" s="21"/>
      <c r="AS588" s="21"/>
      <c r="AT588" s="21"/>
      <c r="AU588" s="21"/>
      <c r="AV588" s="21"/>
      <c r="AW588" s="21"/>
      <c r="AX588" s="21"/>
      <c r="AY588" s="21"/>
      <c r="AZ588" s="21"/>
      <c r="BA588" s="21"/>
      <c r="BB588" s="21"/>
      <c r="BC588" s="21"/>
      <c r="BD588" s="21"/>
      <c r="BE588" s="21"/>
      <c r="BF588" s="21"/>
      <c r="BG588" s="21"/>
      <c r="BH588" s="21"/>
      <c r="BI588" s="21"/>
      <c r="BJ588" s="21"/>
      <c r="BK588" s="21"/>
      <c r="BL588" s="21"/>
      <c r="BM588" s="21"/>
      <c r="BN588" s="21"/>
      <c r="BO588" s="21"/>
      <c r="BP588" s="21"/>
      <c r="BQ588" s="21"/>
      <c r="BR588" s="21"/>
      <c r="BS588" s="21"/>
      <c r="BT588" s="21"/>
      <c r="BU588" s="21"/>
      <c r="BV588" s="21"/>
      <c r="BW588" s="21"/>
      <c r="BX588" s="21"/>
      <c r="BY588" s="21"/>
      <c r="BZ588" s="21"/>
      <c r="CA588" s="21"/>
      <c r="CB588" s="21"/>
      <c r="CC588" s="21"/>
      <c r="CD588" s="21"/>
      <c r="CE588" s="21"/>
      <c r="CF588" s="21"/>
      <c r="CG588" s="21"/>
      <c r="CH588" s="21"/>
      <c r="CI588" s="21"/>
      <c r="CJ588" s="21"/>
      <c r="CK588" s="21"/>
      <c r="CL588" s="21"/>
      <c r="CM588" s="21"/>
      <c r="CN588" s="21"/>
      <c r="CO588" s="26"/>
      <c r="CP588" s="26"/>
      <c r="CQ588" s="26"/>
      <c r="CR588" s="27"/>
      <c r="CS588" s="22"/>
      <c r="CT588" s="22"/>
      <c r="CU588" s="22"/>
      <c r="CV588" s="22"/>
      <c r="CW588" s="22"/>
      <c r="CX588" s="22"/>
      <c r="CY588" s="22"/>
      <c r="CZ588" s="22"/>
      <c r="DA588" s="22"/>
      <c r="DB588" s="22"/>
      <c r="DC588" s="22"/>
      <c r="DD588" s="22"/>
      <c r="DE588" s="22"/>
      <c r="DF588" s="22"/>
      <c r="DG588" s="22"/>
      <c r="DH588" s="22"/>
      <c r="DI588" s="22"/>
      <c r="DJ588" s="22"/>
      <c r="DK588" s="22"/>
      <c r="DL588" s="22"/>
      <c r="DM588" s="22"/>
      <c r="DN588" s="22"/>
      <c r="DO588" s="22"/>
      <c r="DP588" s="22"/>
      <c r="DQ588" s="22"/>
      <c r="DR588" s="22"/>
      <c r="DS588" s="22"/>
      <c r="DT588" s="22"/>
      <c r="DU588" s="22"/>
      <c r="DV588" s="22"/>
      <c r="DW588" s="22"/>
      <c r="DX588" s="22"/>
      <c r="DY588" s="22"/>
      <c r="DZ588" s="22"/>
      <c r="EA588" s="22"/>
      <c r="EB588" s="22"/>
      <c r="EC588" s="26"/>
      <c r="ED588" s="26"/>
      <c r="EE588" s="26"/>
      <c r="EF588" s="27"/>
      <c r="EG588" s="3"/>
    </row>
    <row r="589" spans="2:137" s="19" customFormat="1" ht="11.25" customHeight="1" x14ac:dyDescent="0.2">
      <c r="B589" s="25"/>
      <c r="C589" s="21"/>
      <c r="D589" s="21" t="s">
        <v>31</v>
      </c>
      <c r="E589" s="21"/>
      <c r="F589" s="21"/>
      <c r="G589" s="21" t="s">
        <v>23</v>
      </c>
      <c r="H589" s="21"/>
      <c r="I589" s="21"/>
      <c r="J589" s="21"/>
      <c r="K589" s="21"/>
      <c r="L589" s="21"/>
      <c r="M589" s="21" t="s">
        <v>8</v>
      </c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  <c r="AD589" s="21"/>
      <c r="AE589" s="21"/>
      <c r="AF589" s="21"/>
      <c r="AG589" s="21"/>
      <c r="AH589" s="21"/>
      <c r="AI589" s="21"/>
      <c r="AJ589" s="21"/>
      <c r="AK589" s="21"/>
      <c r="AL589" s="21"/>
      <c r="AM589" s="21"/>
      <c r="AN589" s="21"/>
      <c r="AO589" s="21"/>
      <c r="AP589" s="21"/>
      <c r="AQ589" s="21"/>
      <c r="AR589" s="21"/>
      <c r="AS589" s="21"/>
      <c r="AT589" s="21"/>
      <c r="AU589" s="21"/>
      <c r="AV589" s="21"/>
      <c r="AW589" s="21"/>
      <c r="AX589" s="21"/>
      <c r="AY589" s="21"/>
      <c r="AZ589" s="21"/>
      <c r="BA589" s="21"/>
      <c r="BB589" s="21"/>
      <c r="BC589" s="21"/>
      <c r="BD589" s="21"/>
      <c r="BE589" s="21"/>
      <c r="BF589" s="21"/>
      <c r="BG589" s="21"/>
      <c r="BH589" s="21"/>
      <c r="BI589" s="21"/>
      <c r="BJ589" s="21"/>
      <c r="BK589" s="21"/>
      <c r="BL589" s="21"/>
      <c r="BM589" s="21"/>
      <c r="BN589" s="21"/>
      <c r="BO589" s="21"/>
      <c r="BP589" s="21"/>
      <c r="BQ589" s="21"/>
      <c r="BR589" s="21"/>
      <c r="BS589" s="21"/>
      <c r="BT589" s="21"/>
      <c r="BU589" s="21"/>
      <c r="BV589" s="21"/>
      <c r="BW589" s="21"/>
      <c r="BX589" s="21"/>
      <c r="BY589" s="21"/>
      <c r="BZ589" s="21"/>
      <c r="CA589" s="21"/>
      <c r="CB589" s="21"/>
      <c r="CC589" s="21"/>
      <c r="CD589" s="21"/>
      <c r="CE589" s="21"/>
      <c r="CF589" s="21"/>
      <c r="CG589" s="21"/>
      <c r="CH589" s="21"/>
      <c r="CI589" s="21"/>
      <c r="CJ589" s="21"/>
      <c r="CK589" s="21"/>
      <c r="CL589" s="21"/>
      <c r="CM589" s="21"/>
      <c r="CN589" s="21"/>
      <c r="CO589" s="26"/>
      <c r="CP589" s="26"/>
      <c r="CQ589" s="26"/>
      <c r="CR589" s="27"/>
      <c r="CS589" s="22"/>
      <c r="CT589" s="22"/>
      <c r="CU589" s="22"/>
      <c r="CV589" s="22"/>
      <c r="CW589" s="22"/>
      <c r="CX589" s="22"/>
      <c r="CY589" s="22"/>
      <c r="CZ589" s="22"/>
      <c r="DA589" s="22"/>
      <c r="DB589" s="22"/>
      <c r="DC589" s="22"/>
      <c r="DD589" s="22"/>
      <c r="DE589" s="22"/>
      <c r="DF589" s="22"/>
      <c r="DG589" s="22"/>
      <c r="DH589" s="22"/>
      <c r="DI589" s="22"/>
      <c r="DJ589" s="22"/>
      <c r="DK589" s="22"/>
      <c r="DL589" s="22"/>
      <c r="DM589" s="22"/>
      <c r="DN589" s="22"/>
      <c r="DO589" s="22"/>
      <c r="DP589" s="22"/>
      <c r="DQ589" s="22"/>
      <c r="DR589" s="22"/>
      <c r="DS589" s="22"/>
      <c r="DT589" s="22"/>
      <c r="DU589" s="22"/>
      <c r="DV589" s="22"/>
      <c r="DW589" s="22"/>
      <c r="DX589" s="22"/>
      <c r="DY589" s="22"/>
      <c r="DZ589" s="22"/>
      <c r="EA589" s="22"/>
      <c r="EB589" s="22"/>
      <c r="EC589" s="26"/>
      <c r="ED589" s="26"/>
      <c r="EE589" s="26"/>
      <c r="EF589" s="27"/>
      <c r="EG589" s="3"/>
    </row>
    <row r="590" spans="2:137" s="19" customFormat="1" ht="11.25" customHeight="1" x14ac:dyDescent="0.2">
      <c r="B590" s="25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  <c r="AD590" s="21"/>
      <c r="AE590" s="21"/>
      <c r="AF590" s="21"/>
      <c r="AG590" s="21"/>
      <c r="AH590" s="21"/>
      <c r="AI590" s="21"/>
      <c r="AJ590" s="21"/>
      <c r="AK590" s="21"/>
      <c r="AL590" s="21"/>
      <c r="AM590" s="21"/>
      <c r="AN590" s="21"/>
      <c r="AO590" s="21"/>
      <c r="AP590" s="21"/>
      <c r="AQ590" s="21"/>
      <c r="AR590" s="21"/>
      <c r="AS590" s="21"/>
      <c r="AT590" s="21"/>
      <c r="AU590" s="21"/>
      <c r="AV590" s="21"/>
      <c r="AW590" s="21"/>
      <c r="AX590" s="21"/>
      <c r="AY590" s="21"/>
      <c r="AZ590" s="21"/>
      <c r="BA590" s="21"/>
      <c r="BB590" s="21"/>
      <c r="BC590" s="21"/>
      <c r="BD590" s="21"/>
      <c r="BE590" s="21"/>
      <c r="BF590" s="21"/>
      <c r="BG590" s="21"/>
      <c r="BH590" s="21"/>
      <c r="BI590" s="21"/>
      <c r="BJ590" s="21"/>
      <c r="BK590" s="21"/>
      <c r="BL590" s="21"/>
      <c r="BM590" s="21"/>
      <c r="BN590" s="21"/>
      <c r="BO590" s="21"/>
      <c r="BP590" s="21"/>
      <c r="BQ590" s="21"/>
      <c r="BR590" s="21"/>
      <c r="BS590" s="21"/>
      <c r="BT590" s="21"/>
      <c r="BU590" s="21"/>
      <c r="BV590" s="21"/>
      <c r="BW590" s="21"/>
      <c r="BX590" s="21"/>
      <c r="BY590" s="21"/>
      <c r="BZ590" s="21"/>
      <c r="CA590" s="21"/>
      <c r="CB590" s="21"/>
      <c r="CC590" s="21"/>
      <c r="CD590" s="21"/>
      <c r="CE590" s="21"/>
      <c r="CF590" s="21"/>
      <c r="CG590" s="21"/>
      <c r="CH590" s="21"/>
      <c r="CI590" s="21"/>
      <c r="CJ590" s="21"/>
      <c r="CK590" s="21"/>
      <c r="CL590" s="21"/>
      <c r="CM590" s="21"/>
      <c r="CN590" s="21"/>
      <c r="CO590" s="26"/>
      <c r="CP590" s="26"/>
      <c r="CQ590" s="26"/>
      <c r="CR590" s="27"/>
      <c r="CS590" s="22"/>
      <c r="CT590" s="22"/>
      <c r="CU590" s="22"/>
      <c r="CV590" s="22"/>
      <c r="CW590" s="22"/>
      <c r="CX590" s="22"/>
      <c r="CY590" s="22"/>
      <c r="CZ590" s="22"/>
      <c r="DA590" s="22"/>
      <c r="DB590" s="22"/>
      <c r="DC590" s="22"/>
      <c r="DD590" s="22"/>
      <c r="DE590" s="22"/>
      <c r="DF590" s="22"/>
      <c r="DG590" s="22"/>
      <c r="DH590" s="22"/>
      <c r="DI590" s="22"/>
      <c r="DJ590" s="22"/>
      <c r="DK590" s="22"/>
      <c r="DL590" s="22"/>
      <c r="DM590" s="22"/>
      <c r="DN590" s="22"/>
      <c r="DO590" s="22"/>
      <c r="DP590" s="22"/>
      <c r="DQ590" s="22"/>
      <c r="DR590" s="22"/>
      <c r="DS590" s="22"/>
      <c r="DT590" s="22"/>
      <c r="DU590" s="22"/>
      <c r="DV590" s="22"/>
      <c r="DW590" s="22"/>
      <c r="DX590" s="22"/>
      <c r="DY590" s="22"/>
      <c r="DZ590" s="22"/>
      <c r="EA590" s="22"/>
      <c r="EB590" s="22"/>
      <c r="EC590" s="26"/>
      <c r="ED590" s="26"/>
      <c r="EE590" s="26"/>
      <c r="EF590" s="27"/>
      <c r="EG590" s="3"/>
    </row>
    <row r="591" spans="2:137" s="19" customFormat="1" ht="11.25" customHeight="1" x14ac:dyDescent="0.2">
      <c r="B591" s="25"/>
      <c r="C591" s="21"/>
      <c r="D591" s="21"/>
      <c r="E591" s="21"/>
      <c r="F591" s="21"/>
      <c r="G591" s="21"/>
      <c r="H591" s="21" t="s">
        <v>3</v>
      </c>
      <c r="I591" s="21"/>
      <c r="J591" s="21"/>
      <c r="K591" s="21"/>
      <c r="L591" s="21"/>
      <c r="M591" s="21"/>
      <c r="N591" s="21"/>
      <c r="O591" s="21" t="s">
        <v>9</v>
      </c>
      <c r="P591" s="21"/>
      <c r="Q591" s="21" t="str">
        <f>TEXT(EE561,"#,###.##")</f>
        <v>24,472.9</v>
      </c>
      <c r="R591" s="21"/>
      <c r="S591" s="21"/>
      <c r="T591" s="21"/>
      <c r="U591" s="21"/>
      <c r="V591" s="21"/>
      <c r="W591" s="21"/>
      <c r="X591" s="21"/>
      <c r="Y591" s="21"/>
      <c r="Z591" s="21" t="s">
        <v>26</v>
      </c>
      <c r="AA591" s="21"/>
      <c r="AB591" s="21" t="str">
        <f>TEXT(EE587,"#,###.##")</f>
        <v>19,472.1</v>
      </c>
      <c r="AC591" s="21"/>
      <c r="AD591" s="21"/>
      <c r="AE591" s="21"/>
      <c r="AF591" s="21"/>
      <c r="AG591" s="21"/>
      <c r="AH591" s="21"/>
      <c r="AI591" s="21"/>
      <c r="AJ591" s="21"/>
      <c r="AK591" s="21" t="s">
        <v>11</v>
      </c>
      <c r="AL591" s="21"/>
      <c r="AM591" s="21"/>
      <c r="AN591" s="21" t="str">
        <f>TEXT(TRUNC(EE561+EE587,0),"#,##0")</f>
        <v>43,945</v>
      </c>
      <c r="AO591" s="21"/>
      <c r="AP591" s="21"/>
      <c r="AQ591" s="21"/>
      <c r="AR591" s="21"/>
      <c r="AS591" s="21"/>
      <c r="AT591" s="21"/>
      <c r="AU591" s="21"/>
      <c r="AV591" s="21"/>
      <c r="AW591" s="21"/>
      <c r="AX591" s="21"/>
      <c r="AY591" s="21"/>
      <c r="AZ591" s="21"/>
      <c r="BA591" s="21"/>
      <c r="BB591" s="21"/>
      <c r="BC591" s="21"/>
      <c r="BD591" s="21"/>
      <c r="BE591" s="21"/>
      <c r="BF591" s="21"/>
      <c r="BG591" s="21"/>
      <c r="BH591" s="21"/>
      <c r="BI591" s="21"/>
      <c r="BJ591" s="21"/>
      <c r="BK591" s="21"/>
      <c r="BL591" s="21"/>
      <c r="BM591" s="21"/>
      <c r="BN591" s="21"/>
      <c r="BO591" s="21"/>
      <c r="BP591" s="21"/>
      <c r="BQ591" s="21"/>
      <c r="BR591" s="21"/>
      <c r="BS591" s="21"/>
      <c r="BT591" s="21"/>
      <c r="BU591" s="21"/>
      <c r="BV591" s="21"/>
      <c r="BW591" s="21"/>
      <c r="BX591" s="21"/>
      <c r="BY591" s="21"/>
      <c r="BZ591" s="21"/>
      <c r="CA591" s="21"/>
      <c r="CB591" s="21"/>
      <c r="CC591" s="21"/>
      <c r="CD591" s="21"/>
      <c r="CE591" s="21"/>
      <c r="CF591" s="21"/>
      <c r="CG591" s="21"/>
      <c r="CH591" s="21"/>
      <c r="CI591" s="21"/>
      <c r="CJ591" s="21"/>
      <c r="CK591" s="21"/>
      <c r="CL591" s="21"/>
      <c r="CM591" s="21"/>
      <c r="CN591" s="21"/>
      <c r="CO591" s="26"/>
      <c r="CP591" s="26"/>
      <c r="CQ591" s="26"/>
      <c r="CR591" s="27"/>
      <c r="CS591" s="22"/>
      <c r="CT591" s="22"/>
      <c r="CU591" s="22"/>
      <c r="CV591" s="22"/>
      <c r="CW591" s="22"/>
      <c r="CX591" s="22"/>
      <c r="CY591" s="22"/>
      <c r="CZ591" s="22"/>
      <c r="DA591" s="22"/>
      <c r="DB591" s="22"/>
      <c r="DC591" s="22"/>
      <c r="DD591" s="22"/>
      <c r="DE591" s="22"/>
      <c r="DF591" s="22"/>
      <c r="DG591" s="22"/>
      <c r="DH591" s="22"/>
      <c r="DI591" s="22"/>
      <c r="DJ591" s="22"/>
      <c r="DK591" s="22"/>
      <c r="DL591" s="22"/>
      <c r="DM591" s="22"/>
      <c r="DN591" s="22"/>
      <c r="DO591" s="22"/>
      <c r="DP591" s="22"/>
      <c r="DQ591" s="22"/>
      <c r="DR591" s="22"/>
      <c r="DS591" s="22"/>
      <c r="DT591" s="22"/>
      <c r="DU591" s="22"/>
      <c r="DV591" s="22"/>
      <c r="DW591" s="22"/>
      <c r="DX591" s="22"/>
      <c r="DY591" s="22"/>
      <c r="DZ591" s="22"/>
      <c r="EA591" s="22"/>
      <c r="EB591" s="22"/>
      <c r="EC591" s="26"/>
      <c r="ED591" s="26"/>
      <c r="EE591" s="26"/>
      <c r="EF591" s="27"/>
      <c r="EG591" s="3"/>
    </row>
    <row r="592" spans="2:137" s="19" customFormat="1" ht="11.25" customHeight="1" x14ac:dyDescent="0.2">
      <c r="B592" s="25"/>
      <c r="C592" s="21"/>
      <c r="D592" s="21"/>
      <c r="E592" s="21"/>
      <c r="F592" s="21"/>
      <c r="G592" s="21"/>
      <c r="H592" s="21" t="s">
        <v>4</v>
      </c>
      <c r="I592" s="21"/>
      <c r="J592" s="21"/>
      <c r="K592" s="21"/>
      <c r="L592" s="21"/>
      <c r="M592" s="21"/>
      <c r="N592" s="21"/>
      <c r="O592" s="21" t="s">
        <v>9</v>
      </c>
      <c r="P592" s="21"/>
      <c r="Q592" s="21" t="str">
        <f>TEXT(ED532,"#,###.##")</f>
        <v>29,836.6</v>
      </c>
      <c r="R592" s="21"/>
      <c r="S592" s="21"/>
      <c r="T592" s="21"/>
      <c r="U592" s="21"/>
      <c r="V592" s="21"/>
      <c r="W592" s="21"/>
      <c r="X592" s="21"/>
      <c r="Y592" s="21"/>
      <c r="Z592" s="21" t="s">
        <v>26</v>
      </c>
      <c r="AA592" s="21"/>
      <c r="AB592" s="21" t="str">
        <f>TEXT(ED561,"#,###.##")</f>
        <v>1,762.4</v>
      </c>
      <c r="AC592" s="21"/>
      <c r="AD592" s="21"/>
      <c r="AE592" s="21"/>
      <c r="AF592" s="21"/>
      <c r="AG592" s="21"/>
      <c r="AH592" s="21"/>
      <c r="AI592" s="21"/>
      <c r="AJ592" s="21" t="s">
        <v>26</v>
      </c>
      <c r="AK592" s="21"/>
      <c r="AL592" s="21" t="str">
        <f>TEXT(ED587,"#,###.##")</f>
        <v>1,197.1</v>
      </c>
      <c r="AM592" s="21"/>
      <c r="AN592" s="21"/>
      <c r="AO592" s="21"/>
      <c r="AP592" s="21"/>
      <c r="AQ592" s="21"/>
      <c r="AR592" s="21"/>
      <c r="AS592" s="21"/>
      <c r="AT592" s="21" t="s">
        <v>11</v>
      </c>
      <c r="AU592" s="21"/>
      <c r="AV592" s="21"/>
      <c r="AW592" s="21" t="str">
        <f>TEXT(TRUNC(ED532+ED561+ED587,0),"#,##0")</f>
        <v>32,796</v>
      </c>
      <c r="AX592" s="21"/>
      <c r="AY592" s="21"/>
      <c r="AZ592" s="21"/>
      <c r="BA592" s="21"/>
      <c r="BB592" s="21"/>
      <c r="BC592" s="21"/>
      <c r="BD592" s="21"/>
      <c r="BE592" s="21"/>
      <c r="BF592" s="21"/>
      <c r="BG592" s="21"/>
      <c r="BH592" s="21"/>
      <c r="BI592" s="21"/>
      <c r="BJ592" s="21"/>
      <c r="BK592" s="21"/>
      <c r="BL592" s="21"/>
      <c r="BM592" s="21"/>
      <c r="BN592" s="21"/>
      <c r="BO592" s="21"/>
      <c r="BP592" s="21"/>
      <c r="BQ592" s="21"/>
      <c r="BR592" s="21"/>
      <c r="BS592" s="21"/>
      <c r="BT592" s="21"/>
      <c r="BU592" s="21"/>
      <c r="BV592" s="21"/>
      <c r="BW592" s="21"/>
      <c r="BX592" s="21"/>
      <c r="BY592" s="21"/>
      <c r="BZ592" s="21"/>
      <c r="CA592" s="21"/>
      <c r="CB592" s="21"/>
      <c r="CC592" s="21"/>
      <c r="CD592" s="21"/>
      <c r="CE592" s="21"/>
      <c r="CF592" s="21"/>
      <c r="CG592" s="21"/>
      <c r="CH592" s="21"/>
      <c r="CI592" s="21"/>
      <c r="CJ592" s="21"/>
      <c r="CK592" s="21"/>
      <c r="CL592" s="21"/>
      <c r="CM592" s="21"/>
      <c r="CN592" s="21"/>
      <c r="CO592" s="26"/>
      <c r="CP592" s="26"/>
      <c r="CQ592" s="26"/>
      <c r="CR592" s="27"/>
      <c r="CS592" s="22"/>
      <c r="CT592" s="22"/>
      <c r="CU592" s="22"/>
      <c r="CV592" s="22"/>
      <c r="CW592" s="22"/>
      <c r="CX592" s="22"/>
      <c r="CY592" s="22"/>
      <c r="CZ592" s="22"/>
      <c r="DA592" s="22"/>
      <c r="DB592" s="22"/>
      <c r="DC592" s="22"/>
      <c r="DD592" s="22"/>
      <c r="DE592" s="22"/>
      <c r="DF592" s="22"/>
      <c r="DG592" s="22"/>
      <c r="DH592" s="22"/>
      <c r="DI592" s="22"/>
      <c r="DJ592" s="22"/>
      <c r="DK592" s="22"/>
      <c r="DL592" s="22"/>
      <c r="DM592" s="22"/>
      <c r="DN592" s="22"/>
      <c r="DO592" s="22"/>
      <c r="DP592" s="22"/>
      <c r="DQ592" s="22"/>
      <c r="DR592" s="22"/>
      <c r="DS592" s="22"/>
      <c r="DT592" s="22"/>
      <c r="DU592" s="22"/>
      <c r="DV592" s="22"/>
      <c r="DW592" s="22"/>
      <c r="DX592" s="22"/>
      <c r="DY592" s="22"/>
      <c r="DZ592" s="22"/>
      <c r="EA592" s="22"/>
      <c r="EB592" s="22"/>
      <c r="EC592" s="26"/>
      <c r="ED592" s="26"/>
      <c r="EE592" s="26"/>
      <c r="EF592" s="27"/>
      <c r="EG592" s="3"/>
    </row>
    <row r="593" spans="2:137" s="19" customFormat="1" ht="11.25" customHeight="1" x14ac:dyDescent="0.2">
      <c r="B593" s="25"/>
      <c r="C593" s="21"/>
      <c r="D593" s="21"/>
      <c r="E593" s="21"/>
      <c r="F593" s="21"/>
      <c r="G593" s="21"/>
      <c r="H593" s="21" t="s">
        <v>19</v>
      </c>
      <c r="I593" s="21"/>
      <c r="J593" s="21"/>
      <c r="K593" s="21"/>
      <c r="L593" s="21" t="s">
        <v>20</v>
      </c>
      <c r="M593" s="21"/>
      <c r="N593" s="21"/>
      <c r="O593" s="21" t="s">
        <v>9</v>
      </c>
      <c r="P593" s="21"/>
      <c r="Q593" s="21" t="str">
        <f>TEXT(EF561,"#,###.##")</f>
        <v>2,294.</v>
      </c>
      <c r="R593" s="21"/>
      <c r="S593" s="21"/>
      <c r="T593" s="21"/>
      <c r="U593" s="21"/>
      <c r="V593" s="21"/>
      <c r="W593" s="21" t="s">
        <v>26</v>
      </c>
      <c r="X593" s="21"/>
      <c r="Y593" s="21" t="str">
        <f>TEXT(EF587,"#,###.##")</f>
        <v>1,839.9</v>
      </c>
      <c r="Z593" s="21"/>
      <c r="AA593" s="21"/>
      <c r="AB593" s="21"/>
      <c r="AC593" s="21"/>
      <c r="AD593" s="21"/>
      <c r="AE593" s="21"/>
      <c r="AF593" s="21"/>
      <c r="AG593" s="21" t="s">
        <v>11</v>
      </c>
      <c r="AH593" s="21"/>
      <c r="AI593" s="21"/>
      <c r="AJ593" s="21" t="str">
        <f>TEXT(TRUNC(EF561+EF587,0),"#,##0")</f>
        <v>4,133</v>
      </c>
      <c r="AK593" s="21"/>
      <c r="AL593" s="21"/>
      <c r="AM593" s="21"/>
      <c r="AN593" s="21"/>
      <c r="AO593" s="21"/>
      <c r="AP593" s="21"/>
      <c r="AQ593" s="21"/>
      <c r="AR593" s="21"/>
      <c r="AS593" s="21"/>
      <c r="AT593" s="21"/>
      <c r="AU593" s="21"/>
      <c r="AV593" s="21"/>
      <c r="AW593" s="21"/>
      <c r="AX593" s="21"/>
      <c r="AY593" s="21"/>
      <c r="AZ593" s="21"/>
      <c r="BA593" s="21"/>
      <c r="BB593" s="21"/>
      <c r="BC593" s="21"/>
      <c r="BD593" s="21"/>
      <c r="BE593" s="21"/>
      <c r="BF593" s="21"/>
      <c r="BG593" s="21"/>
      <c r="BH593" s="21"/>
      <c r="BI593" s="21"/>
      <c r="BJ593" s="21"/>
      <c r="BK593" s="21"/>
      <c r="BL593" s="21"/>
      <c r="BM593" s="21"/>
      <c r="BN593" s="21"/>
      <c r="BO593" s="21"/>
      <c r="BP593" s="21"/>
      <c r="BQ593" s="21"/>
      <c r="BR593" s="21"/>
      <c r="BS593" s="21"/>
      <c r="BT593" s="21"/>
      <c r="BU593" s="21"/>
      <c r="BV593" s="21"/>
      <c r="BW593" s="21"/>
      <c r="BX593" s="21"/>
      <c r="BY593" s="21"/>
      <c r="BZ593" s="21"/>
      <c r="CA593" s="21"/>
      <c r="CB593" s="21"/>
      <c r="CC593" s="21"/>
      <c r="CD593" s="21"/>
      <c r="CE593" s="21"/>
      <c r="CF593" s="21"/>
      <c r="CG593" s="21"/>
      <c r="CH593" s="21"/>
      <c r="CI593" s="21"/>
      <c r="CJ593" s="21"/>
      <c r="CK593" s="21"/>
      <c r="CL593" s="21"/>
      <c r="CM593" s="21"/>
      <c r="CN593" s="21"/>
      <c r="CO593" s="26"/>
      <c r="CP593" s="26"/>
      <c r="CQ593" s="26"/>
      <c r="CR593" s="27"/>
      <c r="CS593" s="22"/>
      <c r="CT593" s="22"/>
      <c r="CU593" s="22"/>
      <c r="CV593" s="22"/>
      <c r="CW593" s="22"/>
      <c r="CX593" s="22"/>
      <c r="CY593" s="22"/>
      <c r="CZ593" s="22"/>
      <c r="DA593" s="22"/>
      <c r="DB593" s="22"/>
      <c r="DC593" s="22"/>
      <c r="DD593" s="22"/>
      <c r="DE593" s="22"/>
      <c r="DF593" s="22"/>
      <c r="DG593" s="22"/>
      <c r="DH593" s="22"/>
      <c r="DI593" s="22"/>
      <c r="DJ593" s="22"/>
      <c r="DK593" s="22"/>
      <c r="DL593" s="22"/>
      <c r="DM593" s="22"/>
      <c r="DN593" s="22"/>
      <c r="DO593" s="22"/>
      <c r="DP593" s="22"/>
      <c r="DQ593" s="22"/>
      <c r="DR593" s="22"/>
      <c r="DS593" s="22"/>
      <c r="DT593" s="22"/>
      <c r="DU593" s="22"/>
      <c r="DV593" s="22"/>
      <c r="DW593" s="22"/>
      <c r="DX593" s="22"/>
      <c r="DY593" s="22"/>
      <c r="DZ593" s="22"/>
      <c r="EA593" s="22"/>
      <c r="EB593" s="22"/>
      <c r="EC593" s="26"/>
      <c r="ED593" s="26"/>
      <c r="EE593" s="26"/>
      <c r="EF593" s="27"/>
      <c r="EG593" s="3"/>
    </row>
    <row r="594" spans="2:137" s="19" customFormat="1" ht="11.25" customHeight="1" x14ac:dyDescent="0.2">
      <c r="B594" s="25"/>
      <c r="C594" s="21"/>
      <c r="D594" s="21"/>
      <c r="E594" s="21"/>
      <c r="F594" s="21"/>
      <c r="G594" s="21"/>
      <c r="H594" s="21"/>
      <c r="I594" s="21"/>
      <c r="J594" s="21" t="s">
        <v>8</v>
      </c>
      <c r="K594" s="21"/>
      <c r="L594" s="21"/>
      <c r="M594" s="21"/>
      <c r="N594" s="21"/>
      <c r="O594" s="21" t="s">
        <v>9</v>
      </c>
      <c r="P594" s="21"/>
      <c r="Q594" s="21"/>
      <c r="R594" s="21" t="str">
        <f>TEXT(AN591+AW592+AJ593,"#,##0")</f>
        <v>80,874</v>
      </c>
      <c r="S594" s="21"/>
      <c r="T594" s="21"/>
      <c r="U594" s="21"/>
      <c r="V594" s="21"/>
      <c r="W594" s="21"/>
      <c r="X594" s="21"/>
      <c r="Y594" s="21"/>
      <c r="Z594" s="21"/>
      <c r="AA594" s="21"/>
      <c r="AB594" s="21"/>
      <c r="AC594" s="21"/>
      <c r="AD594" s="21"/>
      <c r="AE594" s="21"/>
      <c r="AF594" s="21"/>
      <c r="AG594" s="21"/>
      <c r="AH594" s="21"/>
      <c r="AI594" s="21"/>
      <c r="AJ594" s="21"/>
      <c r="AK594" s="21"/>
      <c r="AL594" s="21"/>
      <c r="AM594" s="21"/>
      <c r="AN594" s="21"/>
      <c r="AO594" s="21"/>
      <c r="AP594" s="21"/>
      <c r="AQ594" s="21"/>
      <c r="AR594" s="21"/>
      <c r="AS594" s="21"/>
      <c r="AT594" s="21"/>
      <c r="AU594" s="21"/>
      <c r="AV594" s="21"/>
      <c r="AW594" s="21"/>
      <c r="AX594" s="21"/>
      <c r="AY594" s="21"/>
      <c r="AZ594" s="21"/>
      <c r="BA594" s="21"/>
      <c r="BB594" s="21"/>
      <c r="BC594" s="21"/>
      <c r="BD594" s="21"/>
      <c r="BE594" s="21"/>
      <c r="BF594" s="21"/>
      <c r="BG594" s="21"/>
      <c r="BH594" s="21"/>
      <c r="BI594" s="21"/>
      <c r="BJ594" s="21"/>
      <c r="BK594" s="21"/>
      <c r="BL594" s="21"/>
      <c r="BM594" s="21"/>
      <c r="BN594" s="21"/>
      <c r="BO594" s="21"/>
      <c r="BP594" s="21"/>
      <c r="BQ594" s="21"/>
      <c r="BR594" s="21"/>
      <c r="BS594" s="21"/>
      <c r="BT594" s="21"/>
      <c r="BU594" s="21"/>
      <c r="BV594" s="21"/>
      <c r="BW594" s="21"/>
      <c r="BX594" s="21"/>
      <c r="BY594" s="21"/>
      <c r="BZ594" s="21"/>
      <c r="CA594" s="21"/>
      <c r="CB594" s="21"/>
      <c r="CC594" s="21"/>
      <c r="CD594" s="21"/>
      <c r="CE594" s="21"/>
      <c r="CF594" s="21"/>
      <c r="CG594" s="21"/>
      <c r="CH594" s="21"/>
      <c r="CI594" s="21"/>
      <c r="CJ594" s="21"/>
      <c r="CK594" s="21"/>
      <c r="CL594" s="21"/>
      <c r="CM594" s="21"/>
      <c r="CN594" s="21"/>
      <c r="CO594" s="32">
        <f>CQ594+CP594+CR594</f>
        <v>80874</v>
      </c>
      <c r="CP594" s="26" t="str">
        <f>TEXT(AW592,"#,##0")</f>
        <v>32,796</v>
      </c>
      <c r="CQ594" s="26" t="str">
        <f>TEXT(AN591,"#,##0")</f>
        <v>43,945</v>
      </c>
      <c r="CR594" s="27" t="str">
        <f>TEXT(AJ593,"#,##0")</f>
        <v>4,133</v>
      </c>
      <c r="CS594" s="22"/>
      <c r="CT594" s="22"/>
      <c r="CU594" s="22"/>
      <c r="CV594" s="22"/>
      <c r="CW594" s="22"/>
      <c r="CX594" s="22"/>
      <c r="CY594" s="22"/>
      <c r="CZ594" s="22"/>
      <c r="DA594" s="22"/>
      <c r="DB594" s="22"/>
      <c r="DC594" s="22"/>
      <c r="DD594" s="22"/>
      <c r="DE594" s="22"/>
      <c r="DF594" s="22"/>
      <c r="DG594" s="22"/>
      <c r="DH594" s="22"/>
      <c r="DI594" s="22"/>
      <c r="DJ594" s="22"/>
      <c r="DK594" s="22"/>
      <c r="DL594" s="22"/>
      <c r="DM594" s="22"/>
      <c r="DN594" s="22"/>
      <c r="DO594" s="22"/>
      <c r="DP594" s="22"/>
      <c r="DQ594" s="22"/>
      <c r="DR594" s="22"/>
      <c r="DS594" s="22"/>
      <c r="DT594" s="22"/>
      <c r="DU594" s="22"/>
      <c r="DV594" s="22"/>
      <c r="DW594" s="22"/>
      <c r="DX594" s="22"/>
      <c r="DY594" s="22"/>
      <c r="DZ594" s="22"/>
      <c r="EA594" s="22"/>
      <c r="EB594" s="22"/>
      <c r="EC594" s="32">
        <f>EE594+ED594+EF594</f>
        <v>80874</v>
      </c>
      <c r="ED594" s="26" t="str">
        <f>TEXT(AW592,"#,##0")</f>
        <v>32,796</v>
      </c>
      <c r="EE594" s="26" t="str">
        <f>TEXT(AN591,"#,##0")</f>
        <v>43,945</v>
      </c>
      <c r="EF594" s="27" t="str">
        <f>TEXT(AJ593,"#,##0")</f>
        <v>4,133</v>
      </c>
      <c r="EG594" s="3"/>
    </row>
    <row r="595" spans="2:137" s="19" customFormat="1" ht="11.25" customHeight="1" x14ac:dyDescent="0.2">
      <c r="B595" s="28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  <c r="AC595" s="29"/>
      <c r="AD595" s="29"/>
      <c r="AE595" s="29"/>
      <c r="AF595" s="29"/>
      <c r="AG595" s="29"/>
      <c r="AH595" s="29"/>
      <c r="AI595" s="29"/>
      <c r="AJ595" s="29"/>
      <c r="AK595" s="29"/>
      <c r="AL595" s="29"/>
      <c r="AM595" s="29"/>
      <c r="AN595" s="29"/>
      <c r="AO595" s="29"/>
      <c r="AP595" s="29"/>
      <c r="AQ595" s="29"/>
      <c r="AR595" s="29"/>
      <c r="AS595" s="29"/>
      <c r="AT595" s="29"/>
      <c r="AU595" s="29"/>
      <c r="AV595" s="29"/>
      <c r="AW595" s="29"/>
      <c r="AX595" s="29"/>
      <c r="AY595" s="29"/>
      <c r="AZ595" s="29"/>
      <c r="BA595" s="29"/>
      <c r="BB595" s="29"/>
      <c r="BC595" s="29"/>
      <c r="BD595" s="29"/>
      <c r="BE595" s="29"/>
      <c r="BF595" s="29"/>
      <c r="BG595" s="29"/>
      <c r="BH595" s="29"/>
      <c r="BI595" s="29"/>
      <c r="BJ595" s="29"/>
      <c r="BK595" s="29"/>
      <c r="BL595" s="29"/>
      <c r="BM595" s="29"/>
      <c r="BN595" s="29"/>
      <c r="BO595" s="29"/>
      <c r="BP595" s="29"/>
      <c r="BQ595" s="29"/>
      <c r="BR595" s="29"/>
      <c r="BS595" s="29"/>
      <c r="BT595" s="29"/>
      <c r="BU595" s="29"/>
      <c r="BV595" s="29"/>
      <c r="BW595" s="29"/>
      <c r="BX595" s="29"/>
      <c r="BY595" s="29"/>
      <c r="BZ595" s="29"/>
      <c r="CA595" s="29"/>
      <c r="CB595" s="29"/>
      <c r="CC595" s="29"/>
      <c r="CD595" s="29"/>
      <c r="CE595" s="29"/>
      <c r="CF595" s="29"/>
      <c r="CG595" s="29"/>
      <c r="CH595" s="29"/>
      <c r="CI595" s="29"/>
      <c r="CJ595" s="29"/>
      <c r="CK595" s="29"/>
      <c r="CL595" s="29"/>
      <c r="CM595" s="29"/>
      <c r="CN595" s="29"/>
      <c r="CO595" s="30"/>
      <c r="CP595" s="30"/>
      <c r="CQ595" s="30"/>
      <c r="CR595" s="31"/>
      <c r="CS595" s="22"/>
      <c r="CT595" s="22"/>
      <c r="CU595" s="22"/>
      <c r="CV595" s="22"/>
      <c r="CW595" s="22"/>
      <c r="CX595" s="22"/>
      <c r="CY595" s="22"/>
      <c r="CZ595" s="22"/>
      <c r="DA595" s="22"/>
      <c r="DB595" s="22"/>
      <c r="DC595" s="22"/>
      <c r="DD595" s="22"/>
      <c r="DE595" s="22"/>
      <c r="DF595" s="22"/>
      <c r="DG595" s="22"/>
      <c r="DH595" s="22"/>
      <c r="DI595" s="22"/>
      <c r="DJ595" s="22"/>
      <c r="DK595" s="22"/>
      <c r="DL595" s="22"/>
      <c r="DM595" s="22"/>
      <c r="DN595" s="22"/>
      <c r="DO595" s="22"/>
      <c r="DP595" s="22"/>
      <c r="DQ595" s="22"/>
      <c r="DR595" s="22"/>
      <c r="DS595" s="22"/>
      <c r="DT595" s="22"/>
      <c r="DU595" s="22"/>
      <c r="DV595" s="22"/>
      <c r="DW595" s="22"/>
      <c r="DX595" s="22"/>
      <c r="DY595" s="22"/>
      <c r="DZ595" s="22"/>
      <c r="EA595" s="22"/>
      <c r="EB595" s="22"/>
      <c r="EC595" s="26"/>
      <c r="ED595" s="26"/>
      <c r="EE595" s="26"/>
      <c r="EF595" s="27"/>
      <c r="EG595" s="3"/>
    </row>
    <row r="596" spans="2:137" s="19" customFormat="1" ht="11.25" customHeight="1" x14ac:dyDescent="0.2">
      <c r="B596" s="116" t="s">
        <v>203</v>
      </c>
      <c r="C596" s="117"/>
      <c r="D596" s="117"/>
      <c r="E596" s="117"/>
      <c r="F596" s="117"/>
      <c r="G596" s="117"/>
      <c r="H596" s="117"/>
      <c r="I596" s="117"/>
      <c r="J596" s="117"/>
      <c r="K596" s="117"/>
      <c r="L596" s="117"/>
      <c r="M596" s="117"/>
      <c r="N596" s="117"/>
      <c r="O596" s="117"/>
      <c r="P596" s="117"/>
      <c r="Q596" s="117"/>
      <c r="R596" s="117"/>
      <c r="S596" s="117"/>
      <c r="T596" s="117"/>
      <c r="U596" s="117"/>
      <c r="V596" s="117"/>
      <c r="W596" s="117"/>
      <c r="X596" s="117"/>
      <c r="Y596" s="117"/>
      <c r="Z596" s="117"/>
      <c r="AA596" s="117"/>
      <c r="AB596" s="117"/>
      <c r="AC596" s="117"/>
      <c r="AD596" s="117"/>
      <c r="AE596" s="117"/>
      <c r="AF596" s="117"/>
      <c r="AG596" s="117"/>
      <c r="AH596" s="117"/>
      <c r="AI596" s="117"/>
      <c r="AJ596" s="117"/>
      <c r="AK596" s="117"/>
      <c r="AL596" s="117"/>
      <c r="AM596" s="117"/>
      <c r="AN596" s="117"/>
      <c r="AO596" s="117"/>
      <c r="AP596" s="117"/>
      <c r="AQ596" s="117"/>
      <c r="AR596" s="117"/>
      <c r="AS596" s="117"/>
      <c r="AT596" s="117"/>
      <c r="AU596" s="117"/>
      <c r="AV596" s="117"/>
      <c r="AW596" s="117"/>
      <c r="AX596" s="117"/>
      <c r="AY596" s="117"/>
      <c r="AZ596" s="117"/>
      <c r="BA596" s="117"/>
      <c r="BB596" s="117"/>
      <c r="BC596" s="117"/>
      <c r="BD596" s="117"/>
      <c r="BE596" s="117"/>
      <c r="BF596" s="117"/>
      <c r="BG596" s="117"/>
      <c r="BH596" s="117"/>
      <c r="BI596" s="117"/>
      <c r="BJ596" s="117"/>
      <c r="BK596" s="117"/>
      <c r="BL596" s="117"/>
      <c r="BM596" s="117"/>
      <c r="BN596" s="117"/>
      <c r="BO596" s="117"/>
      <c r="BP596" s="117"/>
      <c r="BQ596" s="117"/>
      <c r="BR596" s="117"/>
      <c r="BS596" s="117"/>
      <c r="BT596" s="117"/>
      <c r="BU596" s="117"/>
      <c r="BV596" s="117"/>
      <c r="BW596" s="117"/>
      <c r="BX596" s="117"/>
      <c r="BY596" s="117"/>
      <c r="BZ596" s="117"/>
      <c r="CA596" s="117"/>
      <c r="CB596" s="117"/>
      <c r="CC596" s="117"/>
      <c r="CD596" s="117"/>
      <c r="CE596" s="117"/>
      <c r="CF596" s="117"/>
      <c r="CG596" s="117"/>
      <c r="CH596" s="117"/>
      <c r="CI596" s="117"/>
      <c r="CJ596" s="117"/>
      <c r="CK596" s="117"/>
      <c r="CL596" s="117"/>
      <c r="CM596" s="117"/>
      <c r="CN596" s="117"/>
      <c r="CO596" s="118">
        <f>CO668</f>
        <v>74272</v>
      </c>
      <c r="CP596" s="118" t="str">
        <f>CP668</f>
        <v>26,194</v>
      </c>
      <c r="CQ596" s="118" t="str">
        <f>CQ668</f>
        <v>43,945</v>
      </c>
      <c r="CR596" s="119" t="str">
        <f>CR668</f>
        <v>4,133</v>
      </c>
      <c r="CS596" s="22"/>
      <c r="CT596" s="22"/>
      <c r="CU596" s="22"/>
      <c r="CV596" s="22"/>
      <c r="CW596" s="22"/>
      <c r="CX596" s="22"/>
      <c r="CY596" s="22"/>
      <c r="CZ596" s="22"/>
      <c r="DA596" s="22"/>
      <c r="DB596" s="22"/>
      <c r="DC596" s="22"/>
      <c r="DD596" s="22"/>
      <c r="DE596" s="22"/>
      <c r="DF596" s="22"/>
      <c r="DG596" s="22"/>
      <c r="DH596" s="22"/>
      <c r="DI596" s="22"/>
      <c r="DJ596" s="22"/>
      <c r="DK596" s="22"/>
      <c r="DL596" s="22"/>
      <c r="DM596" s="22"/>
      <c r="DN596" s="22"/>
      <c r="DO596" s="22"/>
      <c r="DP596" s="22"/>
      <c r="DQ596" s="22"/>
      <c r="DR596" s="22"/>
      <c r="DS596" s="22"/>
      <c r="DT596" s="22"/>
      <c r="DU596" s="22"/>
      <c r="DV596" s="22"/>
      <c r="DW596" s="22"/>
      <c r="DX596" s="22"/>
      <c r="DY596" s="22"/>
      <c r="DZ596" s="22"/>
      <c r="EA596" s="22"/>
      <c r="EB596" s="22"/>
      <c r="EC596" s="23">
        <f>EC668</f>
        <v>74272</v>
      </c>
      <c r="ED596" s="23" t="str">
        <f>ED668</f>
        <v>26,194</v>
      </c>
      <c r="EE596" s="23" t="str">
        <f>EE668</f>
        <v>43,945</v>
      </c>
      <c r="EF596" s="24" t="str">
        <f>EF668</f>
        <v>4,133</v>
      </c>
      <c r="EG596" s="3"/>
    </row>
    <row r="597" spans="2:137" s="19" customFormat="1" ht="11.25" customHeight="1" x14ac:dyDescent="0.2">
      <c r="B597" s="25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  <c r="AA597" s="21"/>
      <c r="AB597" s="21"/>
      <c r="AC597" s="21"/>
      <c r="AD597" s="21"/>
      <c r="AE597" s="21"/>
      <c r="AF597" s="21"/>
      <c r="AG597" s="21"/>
      <c r="AH597" s="21"/>
      <c r="AI597" s="21"/>
      <c r="AJ597" s="21"/>
      <c r="AK597" s="21"/>
      <c r="AL597" s="21"/>
      <c r="AM597" s="21"/>
      <c r="AN597" s="21"/>
      <c r="AO597" s="21"/>
      <c r="AP597" s="21"/>
      <c r="AQ597" s="21"/>
      <c r="AR597" s="21"/>
      <c r="AS597" s="21"/>
      <c r="AT597" s="21"/>
      <c r="AU597" s="21"/>
      <c r="AV597" s="21"/>
      <c r="AW597" s="21"/>
      <c r="AX597" s="21"/>
      <c r="AY597" s="21"/>
      <c r="AZ597" s="21"/>
      <c r="BA597" s="21"/>
      <c r="BB597" s="21"/>
      <c r="BC597" s="21"/>
      <c r="BD597" s="21"/>
      <c r="BE597" s="21"/>
      <c r="BF597" s="21"/>
      <c r="BG597" s="21"/>
      <c r="BH597" s="21"/>
      <c r="BI597" s="21"/>
      <c r="BJ597" s="21"/>
      <c r="BK597" s="21"/>
      <c r="BL597" s="21"/>
      <c r="BM597" s="21"/>
      <c r="BN597" s="21"/>
      <c r="BO597" s="21"/>
      <c r="BP597" s="21"/>
      <c r="BQ597" s="21"/>
      <c r="BR597" s="21"/>
      <c r="BS597" s="21"/>
      <c r="BT597" s="21"/>
      <c r="BU597" s="21"/>
      <c r="BV597" s="21"/>
      <c r="BW597" s="21"/>
      <c r="BX597" s="21"/>
      <c r="BY597" s="21"/>
      <c r="BZ597" s="21"/>
      <c r="CA597" s="21"/>
      <c r="CB597" s="21"/>
      <c r="CC597" s="21"/>
      <c r="CD597" s="21"/>
      <c r="CE597" s="21"/>
      <c r="CF597" s="21"/>
      <c r="CG597" s="21"/>
      <c r="CH597" s="21"/>
      <c r="CI597" s="21"/>
      <c r="CJ597" s="21"/>
      <c r="CK597" s="21"/>
      <c r="CL597" s="21"/>
      <c r="CM597" s="21"/>
      <c r="CN597" s="21"/>
      <c r="CO597" s="26"/>
      <c r="CP597" s="26"/>
      <c r="CQ597" s="26"/>
      <c r="CR597" s="27"/>
      <c r="CS597" s="22"/>
      <c r="CT597" s="22"/>
      <c r="CU597" s="22"/>
      <c r="CV597" s="22"/>
      <c r="CW597" s="22"/>
      <c r="CX597" s="22"/>
      <c r="CY597" s="22"/>
      <c r="CZ597" s="22"/>
      <c r="DA597" s="22"/>
      <c r="DB597" s="22"/>
      <c r="DC597" s="22"/>
      <c r="DD597" s="22"/>
      <c r="DE597" s="22"/>
      <c r="DF597" s="22"/>
      <c r="DG597" s="22"/>
      <c r="DH597" s="22"/>
      <c r="DI597" s="22"/>
      <c r="DJ597" s="22"/>
      <c r="DK597" s="22"/>
      <c r="DL597" s="22"/>
      <c r="DM597" s="22"/>
      <c r="DN597" s="22"/>
      <c r="DO597" s="22"/>
      <c r="DP597" s="22"/>
      <c r="DQ597" s="22"/>
      <c r="DR597" s="22"/>
      <c r="DS597" s="22"/>
      <c r="DT597" s="22"/>
      <c r="DU597" s="22"/>
      <c r="DV597" s="22"/>
      <c r="DW597" s="22"/>
      <c r="DX597" s="22"/>
      <c r="DY597" s="22"/>
      <c r="DZ597" s="22"/>
      <c r="EA597" s="22"/>
      <c r="EB597" s="22"/>
      <c r="EC597" s="26"/>
      <c r="ED597" s="26"/>
      <c r="EE597" s="26"/>
      <c r="EF597" s="27"/>
      <c r="EG597" s="3"/>
    </row>
    <row r="598" spans="2:137" s="19" customFormat="1" ht="11.25" customHeight="1" x14ac:dyDescent="0.2">
      <c r="B598" s="25"/>
      <c r="C598" s="21"/>
      <c r="D598" s="21" t="s">
        <v>6</v>
      </c>
      <c r="E598" s="21"/>
      <c r="F598" s="21"/>
      <c r="G598" s="21" t="s">
        <v>4</v>
      </c>
      <c r="H598" s="21"/>
      <c r="I598" s="21"/>
      <c r="J598" s="21"/>
      <c r="K598" s="21"/>
      <c r="L598" s="21"/>
      <c r="M598" s="21"/>
      <c r="N598" s="21" t="s">
        <v>96</v>
      </c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  <c r="AA598" s="21"/>
      <c r="AB598" s="21"/>
      <c r="AC598" s="21"/>
      <c r="AD598" s="21"/>
      <c r="AE598" s="21"/>
      <c r="AF598" s="21"/>
      <c r="AG598" s="21"/>
      <c r="AH598" s="21"/>
      <c r="AI598" s="21"/>
      <c r="AJ598" s="21"/>
      <c r="AK598" s="21"/>
      <c r="AL598" s="21"/>
      <c r="AM598" s="21"/>
      <c r="AN598" s="21"/>
      <c r="AO598" s="21"/>
      <c r="AP598" s="21"/>
      <c r="AQ598" s="21"/>
      <c r="AR598" s="21"/>
      <c r="AS598" s="21"/>
      <c r="AT598" s="21"/>
      <c r="AU598" s="21"/>
      <c r="AV598" s="21"/>
      <c r="AW598" s="21"/>
      <c r="AX598" s="21"/>
      <c r="AY598" s="21"/>
      <c r="AZ598" s="21"/>
      <c r="BA598" s="21"/>
      <c r="BB598" s="21"/>
      <c r="BC598" s="21"/>
      <c r="BD598" s="21"/>
      <c r="BE598" s="21"/>
      <c r="BF598" s="21"/>
      <c r="BG598" s="21"/>
      <c r="BH598" s="21"/>
      <c r="BI598" s="21"/>
      <c r="BJ598" s="21"/>
      <c r="BK598" s="21"/>
      <c r="BL598" s="21"/>
      <c r="BM598" s="21"/>
      <c r="BN598" s="21"/>
      <c r="BO598" s="21"/>
      <c r="BP598" s="21"/>
      <c r="BQ598" s="21"/>
      <c r="BR598" s="21"/>
      <c r="BS598" s="21"/>
      <c r="BT598" s="21"/>
      <c r="BU598" s="21"/>
      <c r="BV598" s="21"/>
      <c r="BW598" s="21"/>
      <c r="BX598" s="21"/>
      <c r="BY598" s="21"/>
      <c r="BZ598" s="21"/>
      <c r="CA598" s="21"/>
      <c r="CB598" s="21"/>
      <c r="CC598" s="21"/>
      <c r="CD598" s="21"/>
      <c r="CE598" s="21"/>
      <c r="CF598" s="21"/>
      <c r="CG598" s="21"/>
      <c r="CH598" s="21"/>
      <c r="CI598" s="21"/>
      <c r="CJ598" s="21"/>
      <c r="CK598" s="21"/>
      <c r="CL598" s="21"/>
      <c r="CM598" s="21"/>
      <c r="CN598" s="21"/>
      <c r="CO598" s="26"/>
      <c r="CP598" s="26"/>
      <c r="CQ598" s="26"/>
      <c r="CR598" s="27"/>
      <c r="CS598" s="22"/>
      <c r="CT598" s="22"/>
      <c r="CU598" s="22"/>
      <c r="CV598" s="22"/>
      <c r="CW598" s="22"/>
      <c r="CX598" s="22"/>
      <c r="CY598" s="22"/>
      <c r="CZ598" s="22"/>
      <c r="DA598" s="22"/>
      <c r="DB598" s="22"/>
      <c r="DC598" s="22"/>
      <c r="DD598" s="22"/>
      <c r="DE598" s="22"/>
      <c r="DF598" s="22"/>
      <c r="DG598" s="22"/>
      <c r="DH598" s="22"/>
      <c r="DI598" s="22"/>
      <c r="DJ598" s="22"/>
      <c r="DK598" s="22"/>
      <c r="DL598" s="22"/>
      <c r="DM598" s="22"/>
      <c r="DN598" s="22"/>
      <c r="DO598" s="22"/>
      <c r="DP598" s="22"/>
      <c r="DQ598" s="22"/>
      <c r="DR598" s="22"/>
      <c r="DS598" s="22"/>
      <c r="DT598" s="22"/>
      <c r="DU598" s="22"/>
      <c r="DV598" s="22"/>
      <c r="DW598" s="22"/>
      <c r="DX598" s="22"/>
      <c r="DY598" s="22"/>
      <c r="DZ598" s="22"/>
      <c r="EA598" s="22"/>
      <c r="EB598" s="22"/>
      <c r="EC598" s="26"/>
      <c r="ED598" s="26"/>
      <c r="EE598" s="26"/>
      <c r="EF598" s="27"/>
      <c r="EG598" s="3"/>
    </row>
    <row r="599" spans="2:137" s="19" customFormat="1" ht="11.25" customHeight="1" x14ac:dyDescent="0.2">
      <c r="B599" s="25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  <c r="AA599" s="21"/>
      <c r="AB599" s="21"/>
      <c r="AC599" s="21"/>
      <c r="AD599" s="21"/>
      <c r="AE599" s="21"/>
      <c r="AF599" s="21"/>
      <c r="AG599" s="21"/>
      <c r="AH599" s="21"/>
      <c r="AI599" s="21"/>
      <c r="AJ599" s="21"/>
      <c r="AK599" s="21"/>
      <c r="AL599" s="21"/>
      <c r="AM599" s="21"/>
      <c r="AN599" s="21"/>
      <c r="AO599" s="21"/>
      <c r="AP599" s="21"/>
      <c r="AQ599" s="21"/>
      <c r="AR599" s="21"/>
      <c r="AS599" s="21"/>
      <c r="AT599" s="21"/>
      <c r="AU599" s="21"/>
      <c r="AV599" s="21"/>
      <c r="AW599" s="21"/>
      <c r="AX599" s="21"/>
      <c r="AY599" s="21"/>
      <c r="AZ599" s="21"/>
      <c r="BA599" s="21"/>
      <c r="BB599" s="21"/>
      <c r="BC599" s="21"/>
      <c r="BD599" s="21"/>
      <c r="BE599" s="21"/>
      <c r="BF599" s="21"/>
      <c r="BG599" s="21"/>
      <c r="BH599" s="21"/>
      <c r="BI599" s="21"/>
      <c r="BJ599" s="21"/>
      <c r="BK599" s="21"/>
      <c r="BL599" s="21"/>
      <c r="BM599" s="21"/>
      <c r="BN599" s="21"/>
      <c r="BO599" s="21"/>
      <c r="BP599" s="21"/>
      <c r="BQ599" s="21"/>
      <c r="BR599" s="21"/>
      <c r="BS599" s="21"/>
      <c r="BT599" s="21"/>
      <c r="BU599" s="21"/>
      <c r="BV599" s="21"/>
      <c r="BW599" s="21"/>
      <c r="BX599" s="21"/>
      <c r="BY599" s="21"/>
      <c r="BZ599" s="21"/>
      <c r="CA599" s="21"/>
      <c r="CB599" s="21"/>
      <c r="CC599" s="21"/>
      <c r="CD599" s="21"/>
      <c r="CE599" s="21"/>
      <c r="CF599" s="21"/>
      <c r="CG599" s="21"/>
      <c r="CH599" s="21"/>
      <c r="CI599" s="21"/>
      <c r="CJ599" s="21"/>
      <c r="CK599" s="21"/>
      <c r="CL599" s="21"/>
      <c r="CM599" s="21"/>
      <c r="CN599" s="21"/>
      <c r="CO599" s="26"/>
      <c r="CP599" s="26"/>
      <c r="CQ599" s="26"/>
      <c r="CR599" s="27"/>
      <c r="CS599" s="22"/>
      <c r="CT599" s="22"/>
      <c r="CU599" s="22"/>
      <c r="CV599" s="22"/>
      <c r="CW599" s="22"/>
      <c r="CX599" s="22"/>
      <c r="CY599" s="22"/>
      <c r="CZ599" s="22"/>
      <c r="DA599" s="22"/>
      <c r="DB599" s="22"/>
      <c r="DC599" s="22"/>
      <c r="DD599" s="22"/>
      <c r="DE599" s="22"/>
      <c r="DF599" s="22"/>
      <c r="DG599" s="22"/>
      <c r="DH599" s="22"/>
      <c r="DI599" s="22"/>
      <c r="DJ599" s="22"/>
      <c r="DK599" s="22"/>
      <c r="DL599" s="22"/>
      <c r="DM599" s="22"/>
      <c r="DN599" s="22"/>
      <c r="DO599" s="22"/>
      <c r="DP599" s="22"/>
      <c r="DQ599" s="22"/>
      <c r="DR599" s="22"/>
      <c r="DS599" s="22"/>
      <c r="DT599" s="22"/>
      <c r="DU599" s="22"/>
      <c r="DV599" s="22"/>
      <c r="DW599" s="22"/>
      <c r="DX599" s="22"/>
      <c r="DY599" s="22"/>
      <c r="DZ599" s="22"/>
      <c r="EA599" s="22"/>
      <c r="EB599" s="22"/>
      <c r="EC599" s="26"/>
      <c r="ED599" s="26"/>
      <c r="EE599" s="26"/>
      <c r="EF599" s="27"/>
      <c r="EG599" s="3"/>
    </row>
    <row r="600" spans="2:137" s="19" customFormat="1" ht="11.25" customHeight="1" x14ac:dyDescent="0.2">
      <c r="B600" s="25"/>
      <c r="C600" s="21"/>
      <c r="D600" s="21"/>
      <c r="E600" s="21"/>
      <c r="F600" s="21"/>
      <c r="G600" s="21" t="s">
        <v>29</v>
      </c>
      <c r="H600" s="21" t="s">
        <v>56</v>
      </c>
      <c r="I600" s="21"/>
      <c r="J600" s="21"/>
      <c r="K600" s="21"/>
      <c r="L600" s="21"/>
      <c r="M600" s="21" t="s">
        <v>197</v>
      </c>
      <c r="N600" s="21"/>
      <c r="O600" s="21"/>
      <c r="P600" s="21"/>
      <c r="Q600" s="21" t="s">
        <v>198</v>
      </c>
      <c r="R600" s="115" t="s">
        <v>199</v>
      </c>
      <c r="S600" s="21"/>
      <c r="T600" s="21" t="s">
        <v>200</v>
      </c>
      <c r="U600" s="21"/>
      <c r="V600" s="21"/>
      <c r="W600" s="21"/>
      <c r="X600" s="21"/>
      <c r="Y600" s="21" t="s">
        <v>201</v>
      </c>
      <c r="Z600" s="21"/>
      <c r="AA600" s="21"/>
      <c r="AB600" s="21"/>
      <c r="AC600" s="21" t="s">
        <v>202</v>
      </c>
      <c r="AD600" s="21"/>
      <c r="AE600" s="21"/>
      <c r="AF600" s="21"/>
      <c r="AG600" s="21" t="s">
        <v>59</v>
      </c>
      <c r="AH600" s="21"/>
      <c r="AI600" s="21"/>
      <c r="AJ600" s="21"/>
      <c r="AK600" s="21"/>
      <c r="AL600" s="115" t="s">
        <v>184</v>
      </c>
      <c r="AM600" s="21"/>
      <c r="AN600" s="21" t="s">
        <v>32</v>
      </c>
      <c r="AO600" s="21"/>
      <c r="AP600" s="21" t="s">
        <v>30</v>
      </c>
      <c r="AQ600" s="21"/>
      <c r="AR600" s="21"/>
      <c r="AS600" s="21"/>
      <c r="AT600" s="21"/>
      <c r="AU600" s="21"/>
      <c r="AV600" s="21"/>
      <c r="AW600" s="21"/>
      <c r="AX600" s="21"/>
      <c r="AY600" s="21"/>
      <c r="AZ600" s="21"/>
      <c r="BA600" s="21"/>
      <c r="BB600" s="21"/>
      <c r="BC600" s="21"/>
      <c r="BD600" s="21"/>
      <c r="BE600" s="21"/>
      <c r="BF600" s="21"/>
      <c r="BG600" s="21"/>
      <c r="BH600" s="21"/>
      <c r="BI600" s="21"/>
      <c r="BJ600" s="21"/>
      <c r="BK600" s="21"/>
      <c r="BL600" s="21"/>
      <c r="BM600" s="21"/>
      <c r="BN600" s="21"/>
      <c r="BO600" s="21"/>
      <c r="BP600" s="21"/>
      <c r="BQ600" s="21"/>
      <c r="BR600" s="21"/>
      <c r="BS600" s="21"/>
      <c r="BT600" s="21"/>
      <c r="BU600" s="21"/>
      <c r="BV600" s="21"/>
      <c r="BW600" s="21"/>
      <c r="BX600" s="21"/>
      <c r="BY600" s="21"/>
      <c r="BZ600" s="21"/>
      <c r="CA600" s="21"/>
      <c r="CB600" s="21"/>
      <c r="CC600" s="21"/>
      <c r="CD600" s="21"/>
      <c r="CE600" s="21"/>
      <c r="CF600" s="21"/>
      <c r="CG600" s="21"/>
      <c r="CH600" s="21"/>
      <c r="CI600" s="21"/>
      <c r="CJ600" s="21"/>
      <c r="CK600" s="21"/>
      <c r="CL600" s="21"/>
      <c r="CM600" s="21"/>
      <c r="CN600" s="21"/>
      <c r="CO600" s="26"/>
      <c r="CP600" s="26"/>
      <c r="CQ600" s="26"/>
      <c r="CR600" s="27"/>
      <c r="CS600" s="22"/>
      <c r="CT600" s="22"/>
      <c r="CU600" s="22"/>
      <c r="CV600" s="22"/>
      <c r="CW600" s="22"/>
      <c r="CX600" s="22"/>
      <c r="CY600" s="22"/>
      <c r="CZ600" s="22"/>
      <c r="DA600" s="22"/>
      <c r="DB600" s="22"/>
      <c r="DC600" s="22"/>
      <c r="DD600" s="22"/>
      <c r="DE600" s="22"/>
      <c r="DF600" s="22"/>
      <c r="DG600" s="22"/>
      <c r="DH600" s="22"/>
      <c r="DI600" s="22"/>
      <c r="DJ600" s="22"/>
      <c r="DK600" s="22"/>
      <c r="DL600" s="22"/>
      <c r="DM600" s="22"/>
      <c r="DN600" s="22"/>
      <c r="DO600" s="22"/>
      <c r="DP600" s="22"/>
      <c r="DQ600" s="22"/>
      <c r="DR600" s="22"/>
      <c r="DS600" s="22"/>
      <c r="DT600" s="22"/>
      <c r="DU600" s="22"/>
      <c r="DV600" s="22"/>
      <c r="DW600" s="22"/>
      <c r="DX600" s="22"/>
      <c r="DY600" s="22"/>
      <c r="DZ600" s="22"/>
      <c r="EA600" s="22"/>
      <c r="EB600" s="22"/>
      <c r="EC600" s="26"/>
      <c r="ED600" s="26"/>
      <c r="EE600" s="26"/>
      <c r="EF600" s="27"/>
      <c r="EG600" s="3"/>
    </row>
    <row r="601" spans="2:137" s="19" customFormat="1" ht="11.25" customHeight="1" x14ac:dyDescent="0.2">
      <c r="B601" s="25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  <c r="AA601" s="21"/>
      <c r="AB601" s="21"/>
      <c r="AC601" s="21"/>
      <c r="AD601" s="21"/>
      <c r="AE601" s="21"/>
      <c r="AF601" s="21"/>
      <c r="AG601" s="21"/>
      <c r="AH601" s="21"/>
      <c r="AI601" s="21"/>
      <c r="AJ601" s="21"/>
      <c r="AK601" s="21"/>
      <c r="AL601" s="21"/>
      <c r="AM601" s="21"/>
      <c r="AN601" s="21"/>
      <c r="AO601" s="21"/>
      <c r="AP601" s="21"/>
      <c r="AQ601" s="21"/>
      <c r="AR601" s="21"/>
      <c r="AS601" s="21"/>
      <c r="AT601" s="21"/>
      <c r="AU601" s="21"/>
      <c r="AV601" s="21"/>
      <c r="AW601" s="21"/>
      <c r="AX601" s="21"/>
      <c r="AY601" s="21"/>
      <c r="AZ601" s="21"/>
      <c r="BA601" s="21"/>
      <c r="BB601" s="21"/>
      <c r="BC601" s="21"/>
      <c r="BD601" s="21"/>
      <c r="BE601" s="21"/>
      <c r="BF601" s="21"/>
      <c r="BG601" s="21"/>
      <c r="BH601" s="21"/>
      <c r="BI601" s="21"/>
      <c r="BJ601" s="21"/>
      <c r="BK601" s="21"/>
      <c r="BL601" s="21"/>
      <c r="BM601" s="21"/>
      <c r="BN601" s="21"/>
      <c r="BO601" s="21"/>
      <c r="BP601" s="21"/>
      <c r="BQ601" s="21"/>
      <c r="BR601" s="21"/>
      <c r="BS601" s="21"/>
      <c r="BT601" s="21"/>
      <c r="BU601" s="21"/>
      <c r="BV601" s="21"/>
      <c r="BW601" s="21"/>
      <c r="BX601" s="21"/>
      <c r="BY601" s="21"/>
      <c r="BZ601" s="21"/>
      <c r="CA601" s="21"/>
      <c r="CB601" s="21"/>
      <c r="CC601" s="21"/>
      <c r="CD601" s="21"/>
      <c r="CE601" s="21"/>
      <c r="CF601" s="21"/>
      <c r="CG601" s="21"/>
      <c r="CH601" s="21"/>
      <c r="CI601" s="21"/>
      <c r="CJ601" s="21"/>
      <c r="CK601" s="21"/>
      <c r="CL601" s="21"/>
      <c r="CM601" s="21"/>
      <c r="CN601" s="21"/>
      <c r="CO601" s="26"/>
      <c r="CP601" s="26"/>
      <c r="CQ601" s="26"/>
      <c r="CR601" s="27"/>
      <c r="CS601" s="22"/>
      <c r="CT601" s="22"/>
      <c r="CU601" s="22"/>
      <c r="CV601" s="22"/>
      <c r="CW601" s="22"/>
      <c r="CX601" s="22"/>
      <c r="CY601" s="22"/>
      <c r="CZ601" s="22"/>
      <c r="DA601" s="22"/>
      <c r="DB601" s="22"/>
      <c r="DC601" s="22"/>
      <c r="DD601" s="22"/>
      <c r="DE601" s="22"/>
      <c r="DF601" s="22"/>
      <c r="DG601" s="22"/>
      <c r="DH601" s="22"/>
      <c r="DI601" s="22"/>
      <c r="DJ601" s="22"/>
      <c r="DK601" s="22"/>
      <c r="DL601" s="22"/>
      <c r="DM601" s="22"/>
      <c r="DN601" s="22"/>
      <c r="DO601" s="22"/>
      <c r="DP601" s="22"/>
      <c r="DQ601" s="22"/>
      <c r="DR601" s="22"/>
      <c r="DS601" s="22"/>
      <c r="DT601" s="22"/>
      <c r="DU601" s="22"/>
      <c r="DV601" s="22"/>
      <c r="DW601" s="22"/>
      <c r="DX601" s="22"/>
      <c r="DY601" s="22"/>
      <c r="DZ601" s="22"/>
      <c r="EA601" s="22"/>
      <c r="EB601" s="22"/>
      <c r="EC601" s="26"/>
      <c r="ED601" s="26"/>
      <c r="EE601" s="26"/>
      <c r="EF601" s="27"/>
      <c r="EG601" s="3"/>
    </row>
    <row r="602" spans="2:137" s="19" customFormat="1" ht="11.25" customHeight="1" x14ac:dyDescent="0.2">
      <c r="B602" s="25"/>
      <c r="C602" s="21"/>
      <c r="D602" s="21"/>
      <c r="E602" s="21"/>
      <c r="F602" s="21"/>
      <c r="G602" s="21" t="s">
        <v>172</v>
      </c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 t="s">
        <v>46</v>
      </c>
      <c r="X602" s="21"/>
      <c r="Y602" s="21"/>
      <c r="Z602" s="21"/>
      <c r="AA602" s="21"/>
      <c r="AB602" s="21"/>
      <c r="AC602" s="21"/>
      <c r="AD602" s="21"/>
      <c r="AE602" s="21"/>
      <c r="AF602" s="21"/>
      <c r="AG602" s="21"/>
      <c r="AH602" s="21"/>
      <c r="AI602" s="21"/>
      <c r="AJ602" s="21"/>
      <c r="AK602" s="21"/>
      <c r="AL602" s="21"/>
      <c r="AM602" s="21"/>
      <c r="AN602" s="21"/>
      <c r="AO602" s="21"/>
      <c r="AP602" s="21" t="str">
        <f>TEXT(자재단가!R6,"#,##0.#######")</f>
        <v>419,160.</v>
      </c>
      <c r="AQ602" s="21"/>
      <c r="AR602" s="21"/>
      <c r="AS602" s="21"/>
      <c r="AT602" s="21"/>
      <c r="AU602" s="21"/>
      <c r="AV602" s="21"/>
      <c r="AW602" s="21"/>
      <c r="AX602" s="21"/>
      <c r="AY602" s="21"/>
      <c r="AZ602" s="21" t="s">
        <v>186</v>
      </c>
      <c r="BA602" s="21"/>
      <c r="BB602" s="21"/>
      <c r="BC602" s="21" t="str">
        <f>TEXT(1.05,"#,##0.#######")</f>
        <v>1.05</v>
      </c>
      <c r="BD602" s="21"/>
      <c r="BE602" s="21"/>
      <c r="BF602" s="21"/>
      <c r="BG602" s="21" t="s">
        <v>17</v>
      </c>
      <c r="BH602" s="21"/>
      <c r="BI602" s="21"/>
      <c r="BJ602" s="21" t="s">
        <v>12</v>
      </c>
      <c r="BK602" s="21"/>
      <c r="BL602" s="21" t="str">
        <f>TEXT(10,"#,##0.#######")</f>
        <v>10.</v>
      </c>
      <c r="BM602" s="21"/>
      <c r="BN602" s="21" t="s">
        <v>43</v>
      </c>
      <c r="BO602" s="21"/>
      <c r="BP602" s="21"/>
      <c r="BQ602" s="21" t="s">
        <v>15</v>
      </c>
      <c r="BR602" s="21"/>
      <c r="BS602" s="21"/>
      <c r="BT602" s="21" t="str">
        <f>TEXT(0.7,"#,##0.0#######")</f>
        <v>0.7</v>
      </c>
      <c r="BU602" s="21"/>
      <c r="BV602" s="21"/>
      <c r="BW602" s="21"/>
      <c r="BX602" s="21" t="s">
        <v>186</v>
      </c>
      <c r="BY602" s="21"/>
      <c r="BZ602" s="21"/>
      <c r="CA602" s="21" t="str">
        <f>TEXT(AL600,"#,##0.#######")</f>
        <v>75.</v>
      </c>
      <c r="CB602" s="21"/>
      <c r="CC602" s="21"/>
      <c r="CD602" s="21" t="s">
        <v>32</v>
      </c>
      <c r="CE602" s="21"/>
      <c r="CF602" s="21" t="s">
        <v>11</v>
      </c>
      <c r="CG602" s="21"/>
      <c r="CH602" s="21"/>
      <c r="CI602" s="21" t="str">
        <f>TEXT(TRUNC(AP602*BC602/BL602*BT602*(CA602*(1/100)),1),"#,##0.#######")</f>
        <v>23,106.1</v>
      </c>
      <c r="CJ602" s="21"/>
      <c r="CK602" s="21"/>
      <c r="CL602" s="21"/>
      <c r="CM602" s="21"/>
      <c r="CN602" s="21"/>
      <c r="CO602" s="26"/>
      <c r="CP602" s="26"/>
      <c r="CQ602" s="26"/>
      <c r="CR602" s="27"/>
      <c r="CS602" s="22"/>
      <c r="CT602" s="22"/>
      <c r="CU602" s="21"/>
      <c r="CV602" s="21"/>
      <c r="CW602" s="21"/>
      <c r="CX602" s="21"/>
      <c r="CY602" s="21"/>
      <c r="CZ602" s="21"/>
      <c r="DA602" s="21"/>
      <c r="DB602" s="21"/>
      <c r="DC602" s="21"/>
      <c r="DD602" s="21"/>
      <c r="DE602" s="21"/>
      <c r="DF602" s="21"/>
      <c r="DG602" s="21"/>
      <c r="DH602" s="22"/>
      <c r="DI602" s="22"/>
      <c r="DJ602" s="22"/>
      <c r="DK602" s="22"/>
      <c r="DL602" s="22"/>
      <c r="DM602" s="22"/>
      <c r="DN602" s="22"/>
      <c r="DO602" s="22"/>
      <c r="DP602" s="22"/>
      <c r="DQ602" s="22"/>
      <c r="DR602" s="22"/>
      <c r="DS602" s="22"/>
      <c r="DT602" s="22"/>
      <c r="DU602" s="22"/>
      <c r="DV602" s="22"/>
      <c r="DW602" s="22"/>
      <c r="DX602" s="22"/>
      <c r="DY602" s="22"/>
      <c r="DZ602" s="22"/>
      <c r="EA602" s="22"/>
      <c r="EB602" s="22"/>
      <c r="EC602" s="26"/>
      <c r="ED602" s="26"/>
      <c r="EE602" s="26"/>
      <c r="EF602" s="27"/>
      <c r="EG602" s="3"/>
    </row>
    <row r="603" spans="2:137" s="108" customFormat="1" ht="11.25" customHeight="1" x14ac:dyDescent="0.2">
      <c r="B603" s="25"/>
      <c r="C603" s="105"/>
      <c r="D603" s="105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  <c r="AA603" s="105"/>
      <c r="AB603" s="105"/>
      <c r="AC603" s="105"/>
      <c r="AD603" s="105"/>
      <c r="AE603" s="105"/>
      <c r="AF603" s="105"/>
      <c r="AG603" s="105"/>
      <c r="AH603" s="105"/>
      <c r="AI603" s="105"/>
      <c r="AJ603" s="105"/>
      <c r="AK603" s="105"/>
      <c r="AL603" s="105"/>
      <c r="AM603" s="105"/>
      <c r="AN603" s="105"/>
      <c r="AO603" s="105"/>
      <c r="AP603" s="105"/>
      <c r="AQ603" s="105"/>
      <c r="AR603" s="105"/>
      <c r="AS603" s="105"/>
      <c r="AT603" s="105"/>
      <c r="AU603" s="105"/>
      <c r="AV603" s="105"/>
      <c r="AW603" s="105"/>
      <c r="AX603" s="105"/>
      <c r="AY603" s="105"/>
      <c r="AZ603" s="105"/>
      <c r="BA603" s="105"/>
      <c r="BB603" s="105"/>
      <c r="BC603" s="105"/>
      <c r="BD603" s="105"/>
      <c r="BE603" s="105"/>
      <c r="BF603" s="105"/>
      <c r="BG603" s="105"/>
      <c r="BH603" s="105"/>
      <c r="BI603" s="105"/>
      <c r="BJ603" s="105"/>
      <c r="BK603" s="105"/>
      <c r="BL603" s="105"/>
      <c r="BM603" s="105"/>
      <c r="BN603" s="105"/>
      <c r="BO603" s="105"/>
      <c r="BP603" s="105"/>
      <c r="BQ603" s="105"/>
      <c r="BR603" s="105"/>
      <c r="BS603" s="105"/>
      <c r="BT603" s="105"/>
      <c r="BU603" s="105"/>
      <c r="BV603" s="105"/>
      <c r="BW603" s="105"/>
      <c r="BX603" s="105"/>
      <c r="BY603" s="105"/>
      <c r="BZ603" s="105"/>
      <c r="CA603" s="105"/>
      <c r="CB603" s="105"/>
      <c r="CC603" s="105"/>
      <c r="CD603" s="105"/>
      <c r="CE603" s="105"/>
      <c r="CF603" s="105"/>
      <c r="CG603" s="105"/>
      <c r="CH603" s="105"/>
      <c r="CI603" s="105"/>
      <c r="CJ603" s="105"/>
      <c r="CK603" s="105"/>
      <c r="CL603" s="105"/>
      <c r="CM603" s="105"/>
      <c r="CN603" s="105"/>
      <c r="CO603" s="26"/>
      <c r="CP603" s="26"/>
      <c r="CQ603" s="26"/>
      <c r="CR603" s="27"/>
      <c r="CS603" s="106"/>
      <c r="CT603" s="106"/>
      <c r="CU603" s="106"/>
      <c r="CV603" s="106"/>
      <c r="CW603" s="106"/>
      <c r="CX603" s="106"/>
      <c r="CY603" s="106"/>
      <c r="CZ603" s="106"/>
      <c r="DA603" s="106"/>
      <c r="DB603" s="106"/>
      <c r="DC603" s="106"/>
      <c r="DD603" s="106"/>
      <c r="DE603" s="106"/>
      <c r="DF603" s="106"/>
      <c r="DG603" s="106"/>
      <c r="DH603" s="106"/>
      <c r="DI603" s="106"/>
      <c r="DJ603" s="106"/>
      <c r="DK603" s="106"/>
      <c r="DL603" s="106"/>
      <c r="DM603" s="106"/>
      <c r="DN603" s="106"/>
      <c r="DO603" s="106"/>
      <c r="DP603" s="106"/>
      <c r="DQ603" s="106"/>
      <c r="DR603" s="106"/>
      <c r="DS603" s="106"/>
      <c r="DT603" s="106"/>
      <c r="DU603" s="106"/>
      <c r="DV603" s="106"/>
      <c r="DW603" s="106"/>
      <c r="DX603" s="106"/>
      <c r="DY603" s="106"/>
      <c r="DZ603" s="106"/>
      <c r="EA603" s="106"/>
      <c r="EB603" s="106"/>
      <c r="EC603" s="26"/>
      <c r="ED603" s="26"/>
      <c r="EE603" s="26"/>
      <c r="EF603" s="27"/>
      <c r="EG603" s="107"/>
    </row>
    <row r="604" spans="2:137" s="108" customFormat="1" ht="11.25" customHeight="1" x14ac:dyDescent="0.2">
      <c r="B604" s="25"/>
      <c r="C604" s="105"/>
      <c r="D604" s="105"/>
      <c r="E604" s="105"/>
      <c r="F604" s="105"/>
      <c r="G604" s="105" t="s">
        <v>173</v>
      </c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 t="s">
        <v>99</v>
      </c>
      <c r="X604" s="105"/>
      <c r="Y604" s="105"/>
      <c r="Z604" s="105"/>
      <c r="AA604" s="105"/>
      <c r="AB604" s="105"/>
      <c r="AC604" s="105"/>
      <c r="AD604" s="105"/>
      <c r="AE604" s="105"/>
      <c r="AF604" s="105"/>
      <c r="AG604" s="105"/>
      <c r="AH604" s="105"/>
      <c r="AI604" s="105"/>
      <c r="AJ604" s="105" t="str">
        <f>TEXT(자재단가!R5,"#,##0.#######")</f>
        <v>1,250.</v>
      </c>
      <c r="AK604" s="105"/>
      <c r="AL604" s="105"/>
      <c r="AM604" s="105"/>
      <c r="AN604" s="105"/>
      <c r="AO604" s="105"/>
      <c r="AP604" s="105"/>
      <c r="AQ604" s="105"/>
      <c r="AR604" s="105" t="s">
        <v>15</v>
      </c>
      <c r="AS604" s="105"/>
      <c r="AT604" s="105"/>
      <c r="AU604" s="105" t="str">
        <f>TEXT(1.03,"#,##0.#######")</f>
        <v>1.03</v>
      </c>
      <c r="AV604" s="105"/>
      <c r="AW604" s="105"/>
      <c r="AX604" s="105"/>
      <c r="AY604" s="105" t="s">
        <v>33</v>
      </c>
      <c r="AZ604" s="105"/>
      <c r="BA604" s="105"/>
      <c r="BB604" s="105" t="s">
        <v>12</v>
      </c>
      <c r="BC604" s="105"/>
      <c r="BD604" s="105" t="str">
        <f>TEXT(10,"#,##0.#######")</f>
        <v>10.</v>
      </c>
      <c r="BE604" s="105"/>
      <c r="BF604" s="105" t="s">
        <v>43</v>
      </c>
      <c r="BG604" s="105"/>
      <c r="BH604" s="105"/>
      <c r="BI604" s="105" t="s">
        <v>188</v>
      </c>
      <c r="BJ604" s="105"/>
      <c r="BK604" s="105" t="str">
        <f>TEXT(TRUNC(AJ604*AU604/BD604,1),"#,##0.#######")</f>
        <v>128.7</v>
      </c>
      <c r="BL604" s="105"/>
      <c r="BM604" s="105"/>
      <c r="BN604" s="105"/>
      <c r="BO604" s="105"/>
      <c r="BP604" s="105"/>
      <c r="BQ604" s="105"/>
      <c r="BR604" s="105"/>
      <c r="BS604" s="105"/>
      <c r="BT604" s="105"/>
      <c r="BU604" s="105"/>
      <c r="BV604" s="105"/>
      <c r="BW604" s="105"/>
      <c r="BX604" s="105"/>
      <c r="BY604" s="105"/>
      <c r="BZ604" s="105"/>
      <c r="CA604" s="105"/>
      <c r="CB604" s="105"/>
      <c r="CC604" s="105"/>
      <c r="CD604" s="105"/>
      <c r="CE604" s="105"/>
      <c r="CF604" s="105"/>
      <c r="CG604" s="105"/>
      <c r="CH604" s="105"/>
      <c r="CI604" s="105"/>
      <c r="CJ604" s="105"/>
      <c r="CK604" s="105"/>
      <c r="CL604" s="105"/>
      <c r="CM604" s="105"/>
      <c r="CN604" s="105"/>
      <c r="CO604" s="26"/>
      <c r="CP604" s="26"/>
      <c r="CQ604" s="26"/>
      <c r="CR604" s="27"/>
      <c r="CS604" s="106"/>
      <c r="CT604" s="106"/>
      <c r="CU604" s="106"/>
      <c r="CV604" s="106"/>
      <c r="CW604" s="106"/>
      <c r="CX604" s="106"/>
      <c r="CY604" s="106"/>
      <c r="CZ604" s="106"/>
      <c r="DA604" s="106"/>
      <c r="DB604" s="106"/>
      <c r="DC604" s="106"/>
      <c r="DD604" s="106"/>
      <c r="DE604" s="106"/>
      <c r="DF604" s="106"/>
      <c r="DG604" s="106"/>
      <c r="DH604" s="106"/>
      <c r="DI604" s="106"/>
      <c r="DJ604" s="106"/>
      <c r="DK604" s="106"/>
      <c r="DL604" s="106"/>
      <c r="DM604" s="106"/>
      <c r="DN604" s="106"/>
      <c r="DO604" s="106"/>
      <c r="DP604" s="106"/>
      <c r="DQ604" s="106"/>
      <c r="DR604" s="106"/>
      <c r="DS604" s="106"/>
      <c r="DT604" s="106"/>
      <c r="DU604" s="106"/>
      <c r="DV604" s="106"/>
      <c r="DW604" s="106"/>
      <c r="DX604" s="106"/>
      <c r="DY604" s="106"/>
      <c r="DZ604" s="106"/>
      <c r="EA604" s="106"/>
      <c r="EB604" s="106"/>
      <c r="EC604" s="26"/>
      <c r="ED604" s="26"/>
      <c r="EE604" s="26"/>
      <c r="EF604" s="27"/>
      <c r="EG604" s="107"/>
    </row>
    <row r="605" spans="2:137" s="19" customFormat="1" ht="11.25" customHeight="1" x14ac:dyDescent="0.2">
      <c r="B605" s="25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/>
      <c r="AL605" s="21"/>
      <c r="AM605" s="21"/>
      <c r="AN605" s="21"/>
      <c r="AO605" s="21"/>
      <c r="AP605" s="21"/>
      <c r="AQ605" s="21"/>
      <c r="AR605" s="21"/>
      <c r="AS605" s="21"/>
      <c r="AT605" s="21"/>
      <c r="AU605" s="21"/>
      <c r="AV605" s="21"/>
      <c r="AW605" s="21"/>
      <c r="AX605" s="21"/>
      <c r="AY605" s="21"/>
      <c r="AZ605" s="21"/>
      <c r="BA605" s="21"/>
      <c r="BB605" s="21"/>
      <c r="BC605" s="21"/>
      <c r="BD605" s="21"/>
      <c r="BE605" s="21"/>
      <c r="BF605" s="21"/>
      <c r="BG605" s="21"/>
      <c r="BH605" s="21"/>
      <c r="BI605" s="21"/>
      <c r="BJ605" s="21"/>
      <c r="BK605" s="21"/>
      <c r="BL605" s="21"/>
      <c r="BM605" s="21"/>
      <c r="BN605" s="21"/>
      <c r="BO605" s="21"/>
      <c r="BP605" s="21"/>
      <c r="BQ605" s="21"/>
      <c r="BR605" s="21"/>
      <c r="BS605" s="21"/>
      <c r="BT605" s="21"/>
      <c r="BU605" s="21"/>
      <c r="BV605" s="21"/>
      <c r="BW605" s="21"/>
      <c r="BX605" s="21"/>
      <c r="BY605" s="21"/>
      <c r="BZ605" s="21"/>
      <c r="CA605" s="21"/>
      <c r="CB605" s="21"/>
      <c r="CC605" s="21"/>
      <c r="CD605" s="21"/>
      <c r="CE605" s="21"/>
      <c r="CF605" s="21"/>
      <c r="CG605" s="21"/>
      <c r="CH605" s="21"/>
      <c r="CI605" s="21"/>
      <c r="CJ605" s="21"/>
      <c r="CK605" s="21"/>
      <c r="CL605" s="21"/>
      <c r="CM605" s="21"/>
      <c r="CN605" s="21"/>
      <c r="CO605" s="26"/>
      <c r="CP605" s="26"/>
      <c r="CQ605" s="26"/>
      <c r="CR605" s="27"/>
      <c r="CS605" s="22"/>
      <c r="CT605" s="22"/>
      <c r="CU605" s="22"/>
      <c r="CV605" s="22"/>
      <c r="CW605" s="22"/>
      <c r="CX605" s="22"/>
      <c r="CY605" s="22"/>
      <c r="CZ605" s="22"/>
      <c r="DA605" s="22"/>
      <c r="DB605" s="22"/>
      <c r="DC605" s="22"/>
      <c r="DD605" s="22"/>
      <c r="DE605" s="22"/>
      <c r="DF605" s="22"/>
      <c r="DG605" s="22"/>
      <c r="DH605" s="22"/>
      <c r="DI605" s="22"/>
      <c r="DJ605" s="22"/>
      <c r="DK605" s="22"/>
      <c r="DL605" s="22"/>
      <c r="DM605" s="22"/>
      <c r="DN605" s="22"/>
      <c r="DO605" s="22"/>
      <c r="DP605" s="22"/>
      <c r="DQ605" s="22"/>
      <c r="DR605" s="22"/>
      <c r="DS605" s="22"/>
      <c r="DT605" s="22"/>
      <c r="DU605" s="22"/>
      <c r="DV605" s="22"/>
      <c r="DW605" s="22"/>
      <c r="DX605" s="22"/>
      <c r="DY605" s="22"/>
      <c r="DZ605" s="22"/>
      <c r="EA605" s="22"/>
      <c r="EB605" s="22"/>
      <c r="EC605" s="26"/>
      <c r="ED605" s="26"/>
      <c r="EE605" s="26"/>
      <c r="EF605" s="27"/>
      <c r="EG605" s="3"/>
    </row>
    <row r="606" spans="2:137" s="19" customFormat="1" ht="11.25" customHeight="1" x14ac:dyDescent="0.2">
      <c r="B606" s="25"/>
      <c r="C606" s="21"/>
      <c r="D606" s="21"/>
      <c r="E606" s="21"/>
      <c r="F606" s="21"/>
      <c r="G606" s="21" t="s">
        <v>53</v>
      </c>
      <c r="H606" s="21"/>
      <c r="I606" s="21"/>
      <c r="J606" s="21"/>
      <c r="K606" s="21"/>
      <c r="L606" s="21"/>
      <c r="M606" s="21"/>
      <c r="N606" s="21"/>
      <c r="O606" s="21"/>
      <c r="P606" s="21" t="s">
        <v>9</v>
      </c>
      <c r="Q606" s="21"/>
      <c r="R606" s="21"/>
      <c r="S606" s="21" t="str">
        <f>TEXT(TRUNC(CI602+BK604,1),"#,##0.#######")</f>
        <v>23,234.8</v>
      </c>
      <c r="T606" s="21"/>
      <c r="U606" s="21"/>
      <c r="V606" s="21"/>
      <c r="W606" s="21"/>
      <c r="X606" s="21"/>
      <c r="Y606" s="21"/>
      <c r="Z606" s="21"/>
      <c r="AA606" s="21"/>
      <c r="AB606" s="21"/>
      <c r="AC606" s="21"/>
      <c r="AD606" s="21"/>
      <c r="AE606" s="21"/>
      <c r="AF606" s="21"/>
      <c r="AG606" s="21"/>
      <c r="AH606" s="21"/>
      <c r="AI606" s="21"/>
      <c r="AJ606" s="21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21"/>
      <c r="AV606" s="21"/>
      <c r="AW606" s="21"/>
      <c r="AX606" s="21"/>
      <c r="AY606" s="21"/>
      <c r="AZ606" s="21"/>
      <c r="BA606" s="21"/>
      <c r="BB606" s="21"/>
      <c r="BC606" s="21"/>
      <c r="BD606" s="21"/>
      <c r="BE606" s="21"/>
      <c r="BF606" s="21"/>
      <c r="BG606" s="21"/>
      <c r="BH606" s="21"/>
      <c r="BI606" s="21"/>
      <c r="BJ606" s="21"/>
      <c r="BK606" s="21"/>
      <c r="BL606" s="21"/>
      <c r="BM606" s="21"/>
      <c r="BN606" s="21"/>
      <c r="BO606" s="21"/>
      <c r="BP606" s="21"/>
      <c r="BQ606" s="21"/>
      <c r="BR606" s="21"/>
      <c r="BS606" s="21"/>
      <c r="BT606" s="21"/>
      <c r="BU606" s="21"/>
      <c r="BV606" s="21"/>
      <c r="BW606" s="21"/>
      <c r="BX606" s="21"/>
      <c r="BY606" s="21"/>
      <c r="BZ606" s="21"/>
      <c r="CA606" s="21"/>
      <c r="CB606" s="21"/>
      <c r="CC606" s="21"/>
      <c r="CD606" s="21"/>
      <c r="CE606" s="21"/>
      <c r="CF606" s="21"/>
      <c r="CG606" s="21"/>
      <c r="CH606" s="21"/>
      <c r="CI606" s="21"/>
      <c r="CJ606" s="21"/>
      <c r="CK606" s="21"/>
      <c r="CL606" s="21"/>
      <c r="CM606" s="21"/>
      <c r="CN606" s="21"/>
      <c r="CO606" s="26"/>
      <c r="CP606" s="26" t="str">
        <f>S606</f>
        <v>23,234.8</v>
      </c>
      <c r="CQ606" s="26"/>
      <c r="CR606" s="27"/>
      <c r="CS606" s="22"/>
      <c r="CT606" s="22"/>
      <c r="CU606" s="22"/>
      <c r="CV606" s="22"/>
      <c r="CW606" s="22"/>
      <c r="CX606" s="22"/>
      <c r="CY606" s="22"/>
      <c r="CZ606" s="22"/>
      <c r="DA606" s="22"/>
      <c r="DB606" s="22"/>
      <c r="DC606" s="22"/>
      <c r="DD606" s="22"/>
      <c r="DE606" s="22"/>
      <c r="DF606" s="22"/>
      <c r="DG606" s="22"/>
      <c r="DH606" s="22"/>
      <c r="DI606" s="22"/>
      <c r="DJ606" s="22"/>
      <c r="DK606" s="22"/>
      <c r="DL606" s="22"/>
      <c r="DM606" s="22"/>
      <c r="DN606" s="22"/>
      <c r="DO606" s="22"/>
      <c r="DP606" s="22"/>
      <c r="DQ606" s="22"/>
      <c r="DR606" s="22"/>
      <c r="DS606" s="22"/>
      <c r="DT606" s="22"/>
      <c r="DU606" s="22"/>
      <c r="DV606" s="22"/>
      <c r="DW606" s="22"/>
      <c r="DX606" s="22"/>
      <c r="DY606" s="22"/>
      <c r="DZ606" s="22"/>
      <c r="EA606" s="22"/>
      <c r="EB606" s="22"/>
      <c r="EC606" s="26"/>
      <c r="ED606" s="26" t="str">
        <f>S606</f>
        <v>23,234.8</v>
      </c>
      <c r="EE606" s="26"/>
      <c r="EF606" s="27"/>
      <c r="EG606" s="3"/>
    </row>
    <row r="607" spans="2:137" s="19" customFormat="1" ht="11.25" customHeight="1" x14ac:dyDescent="0.2">
      <c r="B607" s="25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  <c r="AA607" s="21"/>
      <c r="AB607" s="21"/>
      <c r="AC607" s="21"/>
      <c r="AD607" s="21"/>
      <c r="AE607" s="21"/>
      <c r="AF607" s="21"/>
      <c r="AG607" s="21"/>
      <c r="AH607" s="21"/>
      <c r="AI607" s="21"/>
      <c r="AJ607" s="21"/>
      <c r="AK607" s="21"/>
      <c r="AL607" s="21"/>
      <c r="AM607" s="21"/>
      <c r="AN607" s="21"/>
      <c r="AO607" s="21"/>
      <c r="AP607" s="21"/>
      <c r="AQ607" s="21"/>
      <c r="AR607" s="21"/>
      <c r="AS607" s="21"/>
      <c r="AT607" s="21"/>
      <c r="AU607" s="21"/>
      <c r="AV607" s="21"/>
      <c r="AW607" s="21"/>
      <c r="AX607" s="21"/>
      <c r="AY607" s="21"/>
      <c r="AZ607" s="21"/>
      <c r="BA607" s="21"/>
      <c r="BB607" s="21"/>
      <c r="BC607" s="21"/>
      <c r="BD607" s="21"/>
      <c r="BE607" s="21"/>
      <c r="BF607" s="21"/>
      <c r="BG607" s="21"/>
      <c r="BH607" s="21"/>
      <c r="BI607" s="21"/>
      <c r="BJ607" s="21"/>
      <c r="BK607" s="21"/>
      <c r="BL607" s="21"/>
      <c r="BM607" s="21"/>
      <c r="BN607" s="21"/>
      <c r="BO607" s="21"/>
      <c r="BP607" s="21"/>
      <c r="BQ607" s="21"/>
      <c r="BR607" s="21"/>
      <c r="BS607" s="21"/>
      <c r="BT607" s="21"/>
      <c r="BU607" s="21"/>
      <c r="BV607" s="21"/>
      <c r="BW607" s="21"/>
      <c r="BX607" s="21"/>
      <c r="BY607" s="21"/>
      <c r="BZ607" s="21"/>
      <c r="CA607" s="21"/>
      <c r="CB607" s="21"/>
      <c r="CC607" s="21"/>
      <c r="CD607" s="21"/>
      <c r="CE607" s="21"/>
      <c r="CF607" s="21"/>
      <c r="CG607" s="21"/>
      <c r="CH607" s="21"/>
      <c r="CI607" s="21"/>
      <c r="CJ607" s="21"/>
      <c r="CK607" s="21"/>
      <c r="CL607" s="21"/>
      <c r="CM607" s="21"/>
      <c r="CN607" s="21"/>
      <c r="CO607" s="26"/>
      <c r="CP607" s="26"/>
      <c r="CQ607" s="26"/>
      <c r="CR607" s="27"/>
      <c r="CS607" s="22"/>
      <c r="CT607" s="22"/>
      <c r="CU607" s="22"/>
      <c r="CV607" s="22"/>
      <c r="CW607" s="22"/>
      <c r="CX607" s="22"/>
      <c r="CY607" s="22"/>
      <c r="CZ607" s="22"/>
      <c r="DA607" s="22"/>
      <c r="DB607" s="22"/>
      <c r="DC607" s="22"/>
      <c r="DD607" s="22"/>
      <c r="DE607" s="22"/>
      <c r="DF607" s="22"/>
      <c r="DG607" s="22"/>
      <c r="DH607" s="22"/>
      <c r="DI607" s="22"/>
      <c r="DJ607" s="22"/>
      <c r="DK607" s="22"/>
      <c r="DL607" s="22"/>
      <c r="DM607" s="22"/>
      <c r="DN607" s="22"/>
      <c r="DO607" s="22"/>
      <c r="DP607" s="22"/>
      <c r="DQ607" s="22"/>
      <c r="DR607" s="22"/>
      <c r="DS607" s="22"/>
      <c r="DT607" s="22"/>
      <c r="DU607" s="22"/>
      <c r="DV607" s="22"/>
      <c r="DW607" s="22"/>
      <c r="DX607" s="22"/>
      <c r="DY607" s="22"/>
      <c r="DZ607" s="22"/>
      <c r="EA607" s="22"/>
      <c r="EB607" s="22"/>
      <c r="EC607" s="26"/>
      <c r="ED607" s="26"/>
      <c r="EE607" s="26"/>
      <c r="EF607" s="27"/>
      <c r="EG607" s="3"/>
    </row>
    <row r="608" spans="2:137" s="19" customFormat="1" ht="11.25" customHeight="1" x14ac:dyDescent="0.2">
      <c r="B608" s="25"/>
      <c r="C608" s="21"/>
      <c r="D608" s="21" t="s">
        <v>22</v>
      </c>
      <c r="E608" s="21"/>
      <c r="F608" s="21"/>
      <c r="G608" s="21" t="s">
        <v>52</v>
      </c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  <c r="AA608" s="21"/>
      <c r="AB608" s="21"/>
      <c r="AC608" s="21"/>
      <c r="AD608" s="21"/>
      <c r="AE608" s="21"/>
      <c r="AF608" s="21"/>
      <c r="AG608" s="21"/>
      <c r="AH608" s="21"/>
      <c r="AI608" s="21"/>
      <c r="AJ608" s="21"/>
      <c r="AK608" s="21"/>
      <c r="AL608" s="21"/>
      <c r="AM608" s="21"/>
      <c r="AN608" s="21"/>
      <c r="AO608" s="21"/>
      <c r="AP608" s="21"/>
      <c r="AQ608" s="21"/>
      <c r="AR608" s="21"/>
      <c r="AS608" s="21"/>
      <c r="AT608" s="21"/>
      <c r="AU608" s="21"/>
      <c r="AV608" s="21"/>
      <c r="AW608" s="21"/>
      <c r="AX608" s="21"/>
      <c r="AY608" s="21"/>
      <c r="AZ608" s="21"/>
      <c r="BA608" s="21"/>
      <c r="BB608" s="21"/>
      <c r="BC608" s="21"/>
      <c r="BD608" s="21"/>
      <c r="BE608" s="21"/>
      <c r="BF608" s="21"/>
      <c r="BG608" s="21"/>
      <c r="BH608" s="21"/>
      <c r="BI608" s="21"/>
      <c r="BJ608" s="21"/>
      <c r="BK608" s="21"/>
      <c r="BL608" s="21"/>
      <c r="BM608" s="21"/>
      <c r="BN608" s="21"/>
      <c r="BO608" s="21"/>
      <c r="BP608" s="21"/>
      <c r="BQ608" s="21"/>
      <c r="BR608" s="21"/>
      <c r="BS608" s="21"/>
      <c r="BT608" s="21"/>
      <c r="BU608" s="21"/>
      <c r="BV608" s="21"/>
      <c r="BW608" s="21"/>
      <c r="BX608" s="21"/>
      <c r="BY608" s="21"/>
      <c r="BZ608" s="21"/>
      <c r="CA608" s="21"/>
      <c r="CB608" s="21"/>
      <c r="CC608" s="21"/>
      <c r="CD608" s="21"/>
      <c r="CE608" s="21"/>
      <c r="CF608" s="21"/>
      <c r="CG608" s="21"/>
      <c r="CH608" s="21"/>
      <c r="CI608" s="21"/>
      <c r="CJ608" s="21"/>
      <c r="CK608" s="21"/>
      <c r="CL608" s="21"/>
      <c r="CM608" s="21"/>
      <c r="CN608" s="21"/>
      <c r="CO608" s="26"/>
      <c r="CP608" s="26"/>
      <c r="CQ608" s="26"/>
      <c r="CR608" s="27"/>
      <c r="CS608" s="22"/>
      <c r="CT608" s="22"/>
      <c r="CU608" s="22"/>
      <c r="CV608" s="22"/>
      <c r="CW608" s="22"/>
      <c r="CX608" s="22"/>
      <c r="CY608" s="22"/>
      <c r="CZ608" s="22"/>
      <c r="DA608" s="22"/>
      <c r="DB608" s="22"/>
      <c r="DC608" s="22"/>
      <c r="DD608" s="22"/>
      <c r="DE608" s="22"/>
      <c r="DF608" s="22"/>
      <c r="DG608" s="22"/>
      <c r="DH608" s="22"/>
      <c r="DI608" s="22"/>
      <c r="DJ608" s="22"/>
      <c r="DK608" s="22"/>
      <c r="DL608" s="22"/>
      <c r="DM608" s="22"/>
      <c r="DN608" s="22"/>
      <c r="DO608" s="22"/>
      <c r="DP608" s="22"/>
      <c r="DQ608" s="22"/>
      <c r="DR608" s="22"/>
      <c r="DS608" s="22"/>
      <c r="DT608" s="22"/>
      <c r="DU608" s="22"/>
      <c r="DV608" s="22"/>
      <c r="DW608" s="22"/>
      <c r="DX608" s="22"/>
      <c r="DY608" s="22"/>
      <c r="DZ608" s="22"/>
      <c r="EA608" s="22"/>
      <c r="EB608" s="22"/>
      <c r="EC608" s="26"/>
      <c r="ED608" s="26"/>
      <c r="EE608" s="26"/>
      <c r="EF608" s="27"/>
      <c r="EG608" s="3"/>
    </row>
    <row r="609" spans="2:137" s="19" customFormat="1" ht="11.25" customHeight="1" x14ac:dyDescent="0.2">
      <c r="B609" s="25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  <c r="AA609" s="21"/>
      <c r="AB609" s="21"/>
      <c r="AC609" s="21"/>
      <c r="AD609" s="21"/>
      <c r="AE609" s="21"/>
      <c r="AF609" s="21"/>
      <c r="AG609" s="21"/>
      <c r="AH609" s="21"/>
      <c r="AI609" s="21"/>
      <c r="AJ609" s="21"/>
      <c r="AK609" s="21"/>
      <c r="AL609" s="21"/>
      <c r="AM609" s="21"/>
      <c r="AN609" s="21"/>
      <c r="AO609" s="21"/>
      <c r="AP609" s="21"/>
      <c r="AQ609" s="21"/>
      <c r="AR609" s="21"/>
      <c r="AS609" s="21"/>
      <c r="AT609" s="21"/>
      <c r="AU609" s="21"/>
      <c r="AV609" s="21"/>
      <c r="AW609" s="21"/>
      <c r="AX609" s="21"/>
      <c r="AY609" s="21"/>
      <c r="AZ609" s="21"/>
      <c r="BA609" s="21"/>
      <c r="BB609" s="21"/>
      <c r="BC609" s="21"/>
      <c r="BD609" s="21"/>
      <c r="BE609" s="21"/>
      <c r="BF609" s="21"/>
      <c r="BG609" s="21"/>
      <c r="BH609" s="21"/>
      <c r="BI609" s="21"/>
      <c r="BJ609" s="21"/>
      <c r="BK609" s="21"/>
      <c r="BL609" s="21"/>
      <c r="BM609" s="21"/>
      <c r="BN609" s="21"/>
      <c r="BO609" s="21"/>
      <c r="BP609" s="21"/>
      <c r="BQ609" s="21"/>
      <c r="BR609" s="21"/>
      <c r="BS609" s="21"/>
      <c r="BT609" s="21"/>
      <c r="BU609" s="21"/>
      <c r="BV609" s="21"/>
      <c r="BW609" s="21"/>
      <c r="BX609" s="21"/>
      <c r="BY609" s="21"/>
      <c r="BZ609" s="21"/>
      <c r="CA609" s="21"/>
      <c r="CB609" s="21"/>
      <c r="CC609" s="21"/>
      <c r="CD609" s="21"/>
      <c r="CE609" s="21"/>
      <c r="CF609" s="21"/>
      <c r="CG609" s="21"/>
      <c r="CH609" s="21"/>
      <c r="CI609" s="21"/>
      <c r="CJ609" s="21"/>
      <c r="CK609" s="21"/>
      <c r="CL609" s="21"/>
      <c r="CM609" s="21"/>
      <c r="CN609" s="21"/>
      <c r="CO609" s="26"/>
      <c r="CP609" s="26"/>
      <c r="CQ609" s="26"/>
      <c r="CR609" s="27"/>
      <c r="CS609" s="22"/>
      <c r="CT609" s="22"/>
      <c r="CU609" s="22"/>
      <c r="CV609" s="22"/>
      <c r="CW609" s="22"/>
      <c r="CX609" s="22"/>
      <c r="CY609" s="22"/>
      <c r="CZ609" s="22"/>
      <c r="DA609" s="22"/>
      <c r="DB609" s="22"/>
      <c r="DC609" s="22"/>
      <c r="DD609" s="22"/>
      <c r="DE609" s="22"/>
      <c r="DF609" s="22"/>
      <c r="DG609" s="22"/>
      <c r="DH609" s="22"/>
      <c r="DI609" s="22"/>
      <c r="DJ609" s="22"/>
      <c r="DK609" s="22"/>
      <c r="DL609" s="22"/>
      <c r="DM609" s="22"/>
      <c r="DN609" s="22"/>
      <c r="DO609" s="22"/>
      <c r="DP609" s="22"/>
      <c r="DQ609" s="22"/>
      <c r="DR609" s="22"/>
      <c r="DS609" s="22"/>
      <c r="DT609" s="22"/>
      <c r="DU609" s="22"/>
      <c r="DV609" s="22"/>
      <c r="DW609" s="22"/>
      <c r="DX609" s="22"/>
      <c r="DY609" s="22"/>
      <c r="DZ609" s="22"/>
      <c r="EA609" s="22"/>
      <c r="EB609" s="22"/>
      <c r="EC609" s="26"/>
      <c r="ED609" s="26"/>
      <c r="EE609" s="26"/>
      <c r="EF609" s="27"/>
      <c r="EG609" s="3"/>
    </row>
    <row r="610" spans="2:137" s="19" customFormat="1" ht="11.25" customHeight="1" x14ac:dyDescent="0.2">
      <c r="B610" s="25"/>
      <c r="C610" s="21"/>
      <c r="D610" s="21"/>
      <c r="E610" s="21" t="s">
        <v>36</v>
      </c>
      <c r="F610" s="21"/>
      <c r="G610" s="21" t="s">
        <v>37</v>
      </c>
      <c r="H610" s="21"/>
      <c r="I610" s="21" t="s">
        <v>38</v>
      </c>
      <c r="J610" s="21"/>
      <c r="K610" s="21"/>
      <c r="L610" s="21" t="s">
        <v>51</v>
      </c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  <c r="AA610" s="21"/>
      <c r="AB610" s="21"/>
      <c r="AC610" s="21"/>
      <c r="AD610" s="21"/>
      <c r="AE610" s="21"/>
      <c r="AF610" s="21"/>
      <c r="AG610" s="21"/>
      <c r="AH610" s="21"/>
      <c r="AI610" s="21"/>
      <c r="AJ610" s="21"/>
      <c r="AK610" s="21"/>
      <c r="AL610" s="21"/>
      <c r="AM610" s="21"/>
      <c r="AN610" s="21"/>
      <c r="AO610" s="21"/>
      <c r="AP610" s="21"/>
      <c r="AQ610" s="21"/>
      <c r="AR610" s="21"/>
      <c r="AS610" s="21"/>
      <c r="AT610" s="21"/>
      <c r="AU610" s="21"/>
      <c r="AV610" s="21"/>
      <c r="AW610" s="21"/>
      <c r="AX610" s="21"/>
      <c r="AY610" s="21"/>
      <c r="AZ610" s="21"/>
      <c r="BA610" s="21"/>
      <c r="BB610" s="21"/>
      <c r="BC610" s="21"/>
      <c r="BD610" s="21"/>
      <c r="BE610" s="21"/>
      <c r="BF610" s="21"/>
      <c r="BG610" s="21"/>
      <c r="BH610" s="21"/>
      <c r="BI610" s="21"/>
      <c r="BJ610" s="21"/>
      <c r="BK610" s="21"/>
      <c r="BL610" s="21"/>
      <c r="BM610" s="21"/>
      <c r="BN610" s="21"/>
      <c r="BO610" s="21"/>
      <c r="BP610" s="21"/>
      <c r="BQ610" s="21"/>
      <c r="BR610" s="21"/>
      <c r="BS610" s="21"/>
      <c r="BT610" s="21"/>
      <c r="BU610" s="21"/>
      <c r="BV610" s="21"/>
      <c r="BW610" s="21"/>
      <c r="BX610" s="21"/>
      <c r="BY610" s="21"/>
      <c r="BZ610" s="21"/>
      <c r="CA610" s="21"/>
      <c r="CB610" s="21"/>
      <c r="CC610" s="21"/>
      <c r="CD610" s="21"/>
      <c r="CE610" s="21"/>
      <c r="CF610" s="21"/>
      <c r="CG610" s="21"/>
      <c r="CH610" s="21"/>
      <c r="CI610" s="21"/>
      <c r="CJ610" s="21"/>
      <c r="CK610" s="21"/>
      <c r="CL610" s="21"/>
      <c r="CM610" s="21"/>
      <c r="CN610" s="21"/>
      <c r="CO610" s="26"/>
      <c r="CP610" s="26"/>
      <c r="CQ610" s="26"/>
      <c r="CR610" s="27"/>
      <c r="CS610" s="22"/>
      <c r="CT610" s="22"/>
      <c r="CU610" s="22"/>
      <c r="CV610" s="22"/>
      <c r="CW610" s="22"/>
      <c r="CX610" s="22"/>
      <c r="CY610" s="22"/>
      <c r="CZ610" s="22"/>
      <c r="DA610" s="22"/>
      <c r="DB610" s="22"/>
      <c r="DC610" s="22"/>
      <c r="DD610" s="22"/>
      <c r="DE610" s="22"/>
      <c r="DF610" s="22"/>
      <c r="DG610" s="22"/>
      <c r="DH610" s="22"/>
      <c r="DI610" s="22"/>
      <c r="DJ610" s="22"/>
      <c r="DK610" s="22"/>
      <c r="DL610" s="22"/>
      <c r="DM610" s="22"/>
      <c r="DN610" s="22"/>
      <c r="DO610" s="22"/>
      <c r="DP610" s="22"/>
      <c r="DQ610" s="22"/>
      <c r="DR610" s="22"/>
      <c r="DS610" s="22"/>
      <c r="DT610" s="22"/>
      <c r="DU610" s="22"/>
      <c r="DV610" s="22"/>
      <c r="DW610" s="22"/>
      <c r="DX610" s="22"/>
      <c r="DY610" s="22"/>
      <c r="DZ610" s="22"/>
      <c r="EA610" s="22"/>
      <c r="EB610" s="22"/>
      <c r="EC610" s="26"/>
      <c r="ED610" s="26"/>
      <c r="EE610" s="26"/>
      <c r="EF610" s="27"/>
      <c r="EG610" s="3"/>
    </row>
    <row r="611" spans="2:137" s="19" customFormat="1" ht="11.25" customHeight="1" x14ac:dyDescent="0.2">
      <c r="B611" s="25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  <c r="AA611" s="21"/>
      <c r="AB611" s="21"/>
      <c r="AC611" s="21"/>
      <c r="AD611" s="21"/>
      <c r="AE611" s="21"/>
      <c r="AF611" s="21"/>
      <c r="AG611" s="21"/>
      <c r="AH611" s="21"/>
      <c r="AI611" s="21"/>
      <c r="AJ611" s="21"/>
      <c r="AK611" s="21"/>
      <c r="AL611" s="21"/>
      <c r="AM611" s="21"/>
      <c r="AN611" s="21"/>
      <c r="AO611" s="21"/>
      <c r="AP611" s="21"/>
      <c r="AQ611" s="21"/>
      <c r="AR611" s="21"/>
      <c r="AS611" s="21"/>
      <c r="AT611" s="21"/>
      <c r="AU611" s="21"/>
      <c r="AV611" s="21"/>
      <c r="AW611" s="21"/>
      <c r="AX611" s="21"/>
      <c r="AY611" s="21"/>
      <c r="AZ611" s="21"/>
      <c r="BA611" s="21"/>
      <c r="BB611" s="21"/>
      <c r="BC611" s="21"/>
      <c r="BD611" s="21"/>
      <c r="BE611" s="21"/>
      <c r="BF611" s="21"/>
      <c r="BG611" s="21"/>
      <c r="BH611" s="21"/>
      <c r="BI611" s="21"/>
      <c r="BJ611" s="21"/>
      <c r="BK611" s="21"/>
      <c r="BL611" s="21"/>
      <c r="BM611" s="21"/>
      <c r="BN611" s="21"/>
      <c r="BO611" s="21"/>
      <c r="BP611" s="21"/>
      <c r="BQ611" s="21"/>
      <c r="BR611" s="21"/>
      <c r="BS611" s="21"/>
      <c r="BT611" s="21"/>
      <c r="BU611" s="21"/>
      <c r="BV611" s="21"/>
      <c r="BW611" s="21"/>
      <c r="BX611" s="21"/>
      <c r="BY611" s="21"/>
      <c r="BZ611" s="21"/>
      <c r="CA611" s="21"/>
      <c r="CB611" s="21"/>
      <c r="CC611" s="21"/>
      <c r="CD611" s="21"/>
      <c r="CE611" s="21"/>
      <c r="CF611" s="21"/>
      <c r="CG611" s="21"/>
      <c r="CH611" s="21"/>
      <c r="CI611" s="21"/>
      <c r="CJ611" s="21"/>
      <c r="CK611" s="21"/>
      <c r="CL611" s="21"/>
      <c r="CM611" s="21"/>
      <c r="CN611" s="21"/>
      <c r="CO611" s="26"/>
      <c r="CP611" s="26"/>
      <c r="CQ611" s="26"/>
      <c r="CR611" s="27"/>
      <c r="CS611" s="22"/>
      <c r="CT611" s="22"/>
      <c r="CU611" s="22"/>
      <c r="CV611" s="22"/>
      <c r="CW611" s="22"/>
      <c r="CX611" s="22"/>
      <c r="CY611" s="22"/>
      <c r="CZ611" s="22"/>
      <c r="DA611" s="22"/>
      <c r="DB611" s="22"/>
      <c r="DC611" s="22"/>
      <c r="DD611" s="22"/>
      <c r="DE611" s="22"/>
      <c r="DF611" s="22"/>
      <c r="DG611" s="22"/>
      <c r="DH611" s="22"/>
      <c r="DI611" s="22"/>
      <c r="DJ611" s="22"/>
      <c r="DK611" s="22"/>
      <c r="DL611" s="22"/>
      <c r="DM611" s="22"/>
      <c r="DN611" s="22"/>
      <c r="DO611" s="22"/>
      <c r="DP611" s="22"/>
      <c r="DQ611" s="22"/>
      <c r="DR611" s="22"/>
      <c r="DS611" s="22"/>
      <c r="DT611" s="22"/>
      <c r="DU611" s="22"/>
      <c r="DV611" s="22"/>
      <c r="DW611" s="22"/>
      <c r="DX611" s="22"/>
      <c r="DY611" s="22"/>
      <c r="DZ611" s="22"/>
      <c r="EA611" s="22"/>
      <c r="EB611" s="22"/>
      <c r="EC611" s="26"/>
      <c r="ED611" s="26"/>
      <c r="EE611" s="26"/>
      <c r="EF611" s="27"/>
      <c r="EG611" s="3"/>
    </row>
    <row r="612" spans="2:137" s="19" customFormat="1" ht="11.25" customHeight="1" x14ac:dyDescent="0.2">
      <c r="B612" s="25"/>
      <c r="C612" s="21"/>
      <c r="D612" s="21"/>
      <c r="E612" s="21"/>
      <c r="F612" s="21"/>
      <c r="G612" s="21" t="s">
        <v>47</v>
      </c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 t="s">
        <v>9</v>
      </c>
      <c r="S612" s="21"/>
      <c r="T612" s="21" t="str">
        <f>TEXT(노임단가!L6,"#,##0")</f>
        <v>189,303</v>
      </c>
      <c r="U612" s="21"/>
      <c r="V612" s="21"/>
      <c r="W612" s="21"/>
      <c r="X612" s="21"/>
      <c r="Y612" s="21"/>
      <c r="Z612" s="21"/>
      <c r="AA612" s="21"/>
      <c r="AB612" s="21"/>
      <c r="AC612" s="21"/>
      <c r="AD612" s="21" t="s">
        <v>15</v>
      </c>
      <c r="AE612" s="21"/>
      <c r="AF612" s="21"/>
      <c r="AG612" s="21" t="str">
        <f>TEXT(0.73,"#,##0.#######")</f>
        <v>0.73</v>
      </c>
      <c r="AH612" s="21"/>
      <c r="AI612" s="21"/>
      <c r="AJ612" s="21"/>
      <c r="AK612" s="21" t="s">
        <v>38</v>
      </c>
      <c r="AL612" s="21"/>
      <c r="AM612" s="21"/>
      <c r="AN612" s="21" t="s">
        <v>12</v>
      </c>
      <c r="AO612" s="21"/>
      <c r="AP612" s="21" t="str">
        <f>TEXT(10,"#,##0.#######")</f>
        <v>10.</v>
      </c>
      <c r="AQ612" s="21"/>
      <c r="AR612" s="21" t="s">
        <v>43</v>
      </c>
      <c r="AS612" s="21"/>
      <c r="AT612" s="21"/>
      <c r="AU612" s="21" t="s">
        <v>11</v>
      </c>
      <c r="AV612" s="21"/>
      <c r="AW612" s="21" t="str">
        <f>TEXT(TRUNC(T612*AG612/AP612,1),"#,##0.#######")</f>
        <v>13,819.1</v>
      </c>
      <c r="AX612" s="21"/>
      <c r="AY612" s="21"/>
      <c r="AZ612" s="21"/>
      <c r="BA612" s="21"/>
      <c r="BB612" s="21"/>
      <c r="BC612" s="21"/>
      <c r="BD612" s="21"/>
      <c r="BE612" s="21"/>
      <c r="BF612" s="21"/>
      <c r="BG612" s="21"/>
      <c r="BH612" s="21"/>
      <c r="BI612" s="21"/>
      <c r="BJ612" s="21"/>
      <c r="BK612" s="21"/>
      <c r="BL612" s="21"/>
      <c r="BM612" s="21"/>
      <c r="BN612" s="21"/>
      <c r="BO612" s="21"/>
      <c r="BP612" s="21"/>
      <c r="BQ612" s="21"/>
      <c r="BR612" s="21"/>
      <c r="BS612" s="21"/>
      <c r="BT612" s="21"/>
      <c r="BU612" s="21"/>
      <c r="BV612" s="21"/>
      <c r="BW612" s="21"/>
      <c r="BX612" s="21"/>
      <c r="BY612" s="21"/>
      <c r="BZ612" s="21"/>
      <c r="CA612" s="21"/>
      <c r="CB612" s="21"/>
      <c r="CC612" s="21"/>
      <c r="CD612" s="21"/>
      <c r="CE612" s="21"/>
      <c r="CF612" s="21"/>
      <c r="CG612" s="21"/>
      <c r="CH612" s="21"/>
      <c r="CI612" s="21"/>
      <c r="CJ612" s="21"/>
      <c r="CK612" s="21"/>
      <c r="CL612" s="21"/>
      <c r="CM612" s="21"/>
      <c r="CN612" s="21"/>
      <c r="CO612" s="26"/>
      <c r="CP612" s="26"/>
      <c r="CQ612" s="26"/>
      <c r="CR612" s="27"/>
      <c r="CS612" s="22"/>
      <c r="CT612" s="22"/>
      <c r="CU612" s="22"/>
      <c r="CV612" s="22"/>
      <c r="CW612" s="22"/>
      <c r="CX612" s="22"/>
      <c r="CY612" s="22"/>
      <c r="CZ612" s="22"/>
      <c r="DA612" s="22"/>
      <c r="DB612" s="22"/>
      <c r="DC612" s="22"/>
      <c r="DD612" s="22"/>
      <c r="DE612" s="22"/>
      <c r="DF612" s="22"/>
      <c r="DG612" s="22"/>
      <c r="DH612" s="22"/>
      <c r="DI612" s="22"/>
      <c r="DJ612" s="22"/>
      <c r="DK612" s="22"/>
      <c r="DL612" s="22"/>
      <c r="DM612" s="22"/>
      <c r="DN612" s="22"/>
      <c r="DO612" s="22"/>
      <c r="DP612" s="22"/>
      <c r="DQ612" s="22"/>
      <c r="DR612" s="22"/>
      <c r="DS612" s="22"/>
      <c r="DT612" s="22"/>
      <c r="DU612" s="22"/>
      <c r="DV612" s="22"/>
      <c r="DW612" s="22"/>
      <c r="DX612" s="22"/>
      <c r="DY612" s="22"/>
      <c r="DZ612" s="22"/>
      <c r="EA612" s="22"/>
      <c r="EB612" s="22"/>
      <c r="EC612" s="26"/>
      <c r="ED612" s="26"/>
      <c r="EE612" s="26"/>
      <c r="EF612" s="27"/>
      <c r="EG612" s="3"/>
    </row>
    <row r="613" spans="2:137" s="19" customFormat="1" ht="11.25" customHeight="1" x14ac:dyDescent="0.2">
      <c r="B613" s="25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  <c r="AA613" s="21"/>
      <c r="AB613" s="21"/>
      <c r="AC613" s="21"/>
      <c r="AD613" s="21"/>
      <c r="AE613" s="21"/>
      <c r="AF613" s="21"/>
      <c r="AG613" s="21"/>
      <c r="AH613" s="21"/>
      <c r="AI613" s="21"/>
      <c r="AJ613" s="21"/>
      <c r="AK613" s="21"/>
      <c r="AL613" s="21"/>
      <c r="AM613" s="21"/>
      <c r="AN613" s="21"/>
      <c r="AO613" s="21"/>
      <c r="AP613" s="21"/>
      <c r="AQ613" s="21"/>
      <c r="AR613" s="21"/>
      <c r="AS613" s="21"/>
      <c r="AT613" s="21"/>
      <c r="AU613" s="21"/>
      <c r="AV613" s="21"/>
      <c r="AW613" s="21"/>
      <c r="AX613" s="21"/>
      <c r="AY613" s="21"/>
      <c r="AZ613" s="21"/>
      <c r="BA613" s="21"/>
      <c r="BB613" s="21"/>
      <c r="BC613" s="21"/>
      <c r="BD613" s="21"/>
      <c r="BE613" s="21"/>
      <c r="BF613" s="21"/>
      <c r="BG613" s="21"/>
      <c r="BH613" s="21"/>
      <c r="BI613" s="21"/>
      <c r="BJ613" s="21"/>
      <c r="BK613" s="21"/>
      <c r="BL613" s="21"/>
      <c r="BM613" s="21"/>
      <c r="BN613" s="21"/>
      <c r="BO613" s="21"/>
      <c r="BP613" s="21"/>
      <c r="BQ613" s="21"/>
      <c r="BR613" s="21"/>
      <c r="BS613" s="21"/>
      <c r="BT613" s="21"/>
      <c r="BU613" s="21"/>
      <c r="BV613" s="21"/>
      <c r="BW613" s="21"/>
      <c r="BX613" s="21"/>
      <c r="BY613" s="21"/>
      <c r="BZ613" s="21"/>
      <c r="CA613" s="21"/>
      <c r="CB613" s="21"/>
      <c r="CC613" s="21"/>
      <c r="CD613" s="21"/>
      <c r="CE613" s="21"/>
      <c r="CF613" s="21"/>
      <c r="CG613" s="21"/>
      <c r="CH613" s="21"/>
      <c r="CI613" s="21"/>
      <c r="CJ613" s="21"/>
      <c r="CK613" s="21"/>
      <c r="CL613" s="21"/>
      <c r="CM613" s="21"/>
      <c r="CN613" s="21"/>
      <c r="CO613" s="26"/>
      <c r="CP613" s="26"/>
      <c r="CQ613" s="26"/>
      <c r="CR613" s="27"/>
      <c r="CS613" s="22"/>
      <c r="CT613" s="22"/>
      <c r="CU613" s="22"/>
      <c r="CV613" s="22"/>
      <c r="CW613" s="22"/>
      <c r="CX613" s="22"/>
      <c r="CY613" s="22"/>
      <c r="CZ613" s="22"/>
      <c r="DA613" s="22"/>
      <c r="DB613" s="22"/>
      <c r="DC613" s="22"/>
      <c r="DD613" s="22"/>
      <c r="DE613" s="22"/>
      <c r="DF613" s="22"/>
      <c r="DG613" s="22"/>
      <c r="DH613" s="22"/>
      <c r="DI613" s="22"/>
      <c r="DJ613" s="22"/>
      <c r="DK613" s="22"/>
      <c r="DL613" s="22"/>
      <c r="DM613" s="22"/>
      <c r="DN613" s="22"/>
      <c r="DO613" s="22"/>
      <c r="DP613" s="22"/>
      <c r="DQ613" s="22"/>
      <c r="DR613" s="22"/>
      <c r="DS613" s="22"/>
      <c r="DT613" s="22"/>
      <c r="DU613" s="22"/>
      <c r="DV613" s="22"/>
      <c r="DW613" s="22"/>
      <c r="DX613" s="22"/>
      <c r="DY613" s="22"/>
      <c r="DZ613" s="22"/>
      <c r="EA613" s="22"/>
      <c r="EB613" s="22"/>
      <c r="EC613" s="26"/>
      <c r="ED613" s="26"/>
      <c r="EE613" s="26"/>
      <c r="EF613" s="27"/>
      <c r="EG613" s="3"/>
    </row>
    <row r="614" spans="2:137" s="19" customFormat="1" ht="11.25" customHeight="1" x14ac:dyDescent="0.2">
      <c r="B614" s="25"/>
      <c r="C614" s="21"/>
      <c r="D614" s="21"/>
      <c r="E614" s="21"/>
      <c r="F614" s="21"/>
      <c r="G614" s="21" t="s">
        <v>39</v>
      </c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 t="s">
        <v>9</v>
      </c>
      <c r="S614" s="21"/>
      <c r="T614" s="21"/>
      <c r="U614" s="21" t="str">
        <f>TEXT(노임단가!L5,"#,##0")</f>
        <v>109,819</v>
      </c>
      <c r="V614" s="21"/>
      <c r="W614" s="21"/>
      <c r="X614" s="21"/>
      <c r="Y614" s="21"/>
      <c r="Z614" s="21"/>
      <c r="AA614" s="21"/>
      <c r="AB614" s="21"/>
      <c r="AC614" s="21"/>
      <c r="AD614" s="21"/>
      <c r="AE614" s="21" t="s">
        <v>15</v>
      </c>
      <c r="AF614" s="21"/>
      <c r="AG614" s="21"/>
      <c r="AH614" s="21" t="str">
        <f>TEXT(0.38,"#,##0.#######")</f>
        <v>0.38</v>
      </c>
      <c r="AI614" s="21"/>
      <c r="AJ614" s="21"/>
      <c r="AK614" s="21"/>
      <c r="AL614" s="21" t="s">
        <v>38</v>
      </c>
      <c r="AM614" s="21"/>
      <c r="AN614" s="21"/>
      <c r="AO614" s="21" t="s">
        <v>12</v>
      </c>
      <c r="AP614" s="21"/>
      <c r="AQ614" s="21" t="str">
        <f>TEXT(10,"#,##0.#######")</f>
        <v>10.</v>
      </c>
      <c r="AR614" s="21"/>
      <c r="AS614" s="21" t="s">
        <v>43</v>
      </c>
      <c r="AT614" s="21"/>
      <c r="AU614" s="21"/>
      <c r="AV614" s="21" t="s">
        <v>11</v>
      </c>
      <c r="AW614" s="21"/>
      <c r="AX614" s="21" t="str">
        <f>TEXT(TRUNC(U614*AH614/AQ614,1),"#,##0.#######")</f>
        <v>4,173.1</v>
      </c>
      <c r="AY614" s="21"/>
      <c r="AZ614" s="21"/>
      <c r="BA614" s="21"/>
      <c r="BB614" s="21"/>
      <c r="BC614" s="21"/>
      <c r="BD614" s="21"/>
      <c r="BE614" s="21"/>
      <c r="BF614" s="21"/>
      <c r="BG614" s="21"/>
      <c r="BH614" s="21"/>
      <c r="BI614" s="21"/>
      <c r="BJ614" s="21"/>
      <c r="BK614" s="21"/>
      <c r="BL614" s="21"/>
      <c r="BM614" s="21"/>
      <c r="BN614" s="21"/>
      <c r="BO614" s="21"/>
      <c r="BP614" s="21"/>
      <c r="BQ614" s="21"/>
      <c r="BR614" s="21"/>
      <c r="BS614" s="21"/>
      <c r="BT614" s="21"/>
      <c r="BU614" s="21"/>
      <c r="BV614" s="21"/>
      <c r="BW614" s="21"/>
      <c r="BX614" s="21"/>
      <c r="BY614" s="21"/>
      <c r="BZ614" s="21"/>
      <c r="CA614" s="21"/>
      <c r="CB614" s="21"/>
      <c r="CC614" s="21"/>
      <c r="CD614" s="21"/>
      <c r="CE614" s="21"/>
      <c r="CF614" s="21"/>
      <c r="CG614" s="21"/>
      <c r="CH614" s="21"/>
      <c r="CI614" s="21"/>
      <c r="CJ614" s="21"/>
      <c r="CK614" s="21"/>
      <c r="CL614" s="21"/>
      <c r="CM614" s="21"/>
      <c r="CN614" s="21"/>
      <c r="CO614" s="26"/>
      <c r="CP614" s="26"/>
      <c r="CQ614" s="26"/>
      <c r="CR614" s="27"/>
      <c r="CS614" s="22"/>
      <c r="CT614" s="22"/>
      <c r="CU614" s="22"/>
      <c r="CV614" s="22"/>
      <c r="CW614" s="22"/>
      <c r="CX614" s="22"/>
      <c r="CY614" s="22"/>
      <c r="CZ614" s="22"/>
      <c r="DA614" s="22"/>
      <c r="DB614" s="22"/>
      <c r="DC614" s="22"/>
      <c r="DD614" s="22"/>
      <c r="DE614" s="22"/>
      <c r="DF614" s="22"/>
      <c r="DG614" s="22"/>
      <c r="DH614" s="22"/>
      <c r="DI614" s="22"/>
      <c r="DJ614" s="22"/>
      <c r="DK614" s="22"/>
      <c r="DL614" s="22"/>
      <c r="DM614" s="22"/>
      <c r="DN614" s="22"/>
      <c r="DO614" s="22"/>
      <c r="DP614" s="22"/>
      <c r="DQ614" s="22"/>
      <c r="DR614" s="22"/>
      <c r="DS614" s="22"/>
      <c r="DT614" s="22"/>
      <c r="DU614" s="22"/>
      <c r="DV614" s="22"/>
      <c r="DW614" s="22"/>
      <c r="DX614" s="22"/>
      <c r="DY614" s="22"/>
      <c r="DZ614" s="22"/>
      <c r="EA614" s="22"/>
      <c r="EB614" s="22"/>
      <c r="EC614" s="26"/>
      <c r="ED614" s="26"/>
      <c r="EE614" s="26"/>
      <c r="EF614" s="27"/>
      <c r="EG614" s="3"/>
    </row>
    <row r="615" spans="2:137" s="19" customFormat="1" ht="11.25" customHeight="1" x14ac:dyDescent="0.2">
      <c r="B615" s="25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  <c r="AA615" s="21"/>
      <c r="AB615" s="21"/>
      <c r="AC615" s="21"/>
      <c r="AD615" s="21"/>
      <c r="AE615" s="21"/>
      <c r="AF615" s="21"/>
      <c r="AG615" s="21"/>
      <c r="AH615" s="21"/>
      <c r="AI615" s="21"/>
      <c r="AJ615" s="21"/>
      <c r="AK615" s="21"/>
      <c r="AL615" s="21"/>
      <c r="AM615" s="21"/>
      <c r="AN615" s="21"/>
      <c r="AO615" s="21"/>
      <c r="AP615" s="21"/>
      <c r="AQ615" s="21"/>
      <c r="AR615" s="21"/>
      <c r="AS615" s="21"/>
      <c r="AT615" s="21"/>
      <c r="AU615" s="21"/>
      <c r="AV615" s="21"/>
      <c r="AW615" s="21"/>
      <c r="AX615" s="21"/>
      <c r="AY615" s="21"/>
      <c r="AZ615" s="21"/>
      <c r="BA615" s="21"/>
      <c r="BB615" s="21"/>
      <c r="BC615" s="21"/>
      <c r="BD615" s="21"/>
      <c r="BE615" s="21"/>
      <c r="BF615" s="21"/>
      <c r="BG615" s="21"/>
      <c r="BH615" s="21"/>
      <c r="BI615" s="21"/>
      <c r="BJ615" s="21"/>
      <c r="BK615" s="21"/>
      <c r="BL615" s="21"/>
      <c r="BM615" s="21"/>
      <c r="BN615" s="21"/>
      <c r="BO615" s="21"/>
      <c r="BP615" s="21"/>
      <c r="BQ615" s="21"/>
      <c r="BR615" s="21"/>
      <c r="BS615" s="21"/>
      <c r="BT615" s="21"/>
      <c r="BU615" s="21"/>
      <c r="BV615" s="21"/>
      <c r="BW615" s="21"/>
      <c r="BX615" s="21"/>
      <c r="BY615" s="21"/>
      <c r="BZ615" s="21"/>
      <c r="CA615" s="21"/>
      <c r="CB615" s="21"/>
      <c r="CC615" s="21"/>
      <c r="CD615" s="21"/>
      <c r="CE615" s="21"/>
      <c r="CF615" s="21"/>
      <c r="CG615" s="21"/>
      <c r="CH615" s="21"/>
      <c r="CI615" s="21"/>
      <c r="CJ615" s="21"/>
      <c r="CK615" s="21"/>
      <c r="CL615" s="21"/>
      <c r="CM615" s="21"/>
      <c r="CN615" s="21"/>
      <c r="CO615" s="26"/>
      <c r="CP615" s="26"/>
      <c r="CQ615" s="26"/>
      <c r="CR615" s="27"/>
      <c r="CS615" s="22"/>
      <c r="CT615" s="22"/>
      <c r="CU615" s="22"/>
      <c r="CV615" s="22"/>
      <c r="CW615" s="22"/>
      <c r="CX615" s="22"/>
      <c r="CY615" s="22"/>
      <c r="CZ615" s="22"/>
      <c r="DA615" s="22"/>
      <c r="DB615" s="22"/>
      <c r="DC615" s="22"/>
      <c r="DD615" s="22"/>
      <c r="DE615" s="22"/>
      <c r="DF615" s="22"/>
      <c r="DG615" s="22"/>
      <c r="DH615" s="22"/>
      <c r="DI615" s="22"/>
      <c r="DJ615" s="22"/>
      <c r="DK615" s="22"/>
      <c r="DL615" s="22"/>
      <c r="DM615" s="22"/>
      <c r="DN615" s="22"/>
      <c r="DO615" s="22"/>
      <c r="DP615" s="22"/>
      <c r="DQ615" s="22"/>
      <c r="DR615" s="22"/>
      <c r="DS615" s="22"/>
      <c r="DT615" s="22"/>
      <c r="DU615" s="22"/>
      <c r="DV615" s="22"/>
      <c r="DW615" s="22"/>
      <c r="DX615" s="22"/>
      <c r="DY615" s="22"/>
      <c r="DZ615" s="22"/>
      <c r="EA615" s="22"/>
      <c r="EB615" s="22"/>
      <c r="EC615" s="26"/>
      <c r="ED615" s="26"/>
      <c r="EE615" s="26"/>
      <c r="EF615" s="27"/>
      <c r="EG615" s="3"/>
    </row>
    <row r="616" spans="2:137" s="19" customFormat="1" ht="11.25" customHeight="1" x14ac:dyDescent="0.2">
      <c r="B616" s="25"/>
      <c r="C616" s="21"/>
      <c r="D616" s="21"/>
      <c r="E616" s="21"/>
      <c r="F616" s="21"/>
      <c r="G616" s="21" t="s">
        <v>40</v>
      </c>
      <c r="H616" s="21"/>
      <c r="I616" s="21"/>
      <c r="J616" s="21"/>
      <c r="K616" s="21"/>
      <c r="L616" s="21"/>
      <c r="M616" s="21"/>
      <c r="N616" s="21"/>
      <c r="O616" s="21"/>
      <c r="P616" s="21" t="s">
        <v>9</v>
      </c>
      <c r="Q616" s="21"/>
      <c r="R616" s="21" t="str">
        <f>TEXT(TRUNC(AW612+AX614,1),"#,##0.#######")</f>
        <v>17,992.2</v>
      </c>
      <c r="S616" s="21"/>
      <c r="T616" s="21"/>
      <c r="U616" s="21"/>
      <c r="V616" s="21"/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/>
      <c r="AJ616" s="21"/>
      <c r="AK616" s="21"/>
      <c r="AL616" s="21"/>
      <c r="AM616" s="21"/>
      <c r="AN616" s="21"/>
      <c r="AO616" s="21"/>
      <c r="AP616" s="21"/>
      <c r="AQ616" s="21"/>
      <c r="AR616" s="21"/>
      <c r="AS616" s="21"/>
      <c r="AT616" s="21"/>
      <c r="AU616" s="21"/>
      <c r="AV616" s="21"/>
      <c r="AW616" s="21"/>
      <c r="AX616" s="21"/>
      <c r="AY616" s="21"/>
      <c r="AZ616" s="21"/>
      <c r="BA616" s="21"/>
      <c r="BB616" s="21"/>
      <c r="BC616" s="21"/>
      <c r="BD616" s="21"/>
      <c r="BE616" s="21"/>
      <c r="BF616" s="21"/>
      <c r="BG616" s="21"/>
      <c r="BH616" s="21"/>
      <c r="BI616" s="21"/>
      <c r="BJ616" s="21"/>
      <c r="BK616" s="21"/>
      <c r="BL616" s="21"/>
      <c r="BM616" s="21"/>
      <c r="BN616" s="21"/>
      <c r="BO616" s="21"/>
      <c r="BP616" s="21"/>
      <c r="BQ616" s="21"/>
      <c r="BR616" s="21"/>
      <c r="BS616" s="21"/>
      <c r="BT616" s="21"/>
      <c r="BU616" s="21"/>
      <c r="BV616" s="21"/>
      <c r="BW616" s="21"/>
      <c r="BX616" s="21"/>
      <c r="BY616" s="21"/>
      <c r="BZ616" s="21"/>
      <c r="CA616" s="21"/>
      <c r="CB616" s="21"/>
      <c r="CC616" s="21"/>
      <c r="CD616" s="21"/>
      <c r="CE616" s="21"/>
      <c r="CF616" s="21"/>
      <c r="CG616" s="21"/>
      <c r="CH616" s="21"/>
      <c r="CI616" s="21"/>
      <c r="CJ616" s="21"/>
      <c r="CK616" s="21"/>
      <c r="CL616" s="21"/>
      <c r="CM616" s="21"/>
      <c r="CN616" s="21"/>
      <c r="CO616" s="26"/>
      <c r="CP616" s="26"/>
      <c r="CQ616" s="26" t="str">
        <f>R616</f>
        <v>17,992.2</v>
      </c>
      <c r="CR616" s="27"/>
      <c r="CS616" s="22"/>
      <c r="CT616" s="22"/>
      <c r="CU616" s="22"/>
      <c r="CV616" s="22"/>
      <c r="CW616" s="22"/>
      <c r="CX616" s="22"/>
      <c r="CY616" s="22"/>
      <c r="CZ616" s="22"/>
      <c r="DA616" s="22"/>
      <c r="DB616" s="22"/>
      <c r="DC616" s="22"/>
      <c r="DD616" s="22"/>
      <c r="DE616" s="22"/>
      <c r="DF616" s="22"/>
      <c r="DG616" s="22"/>
      <c r="DH616" s="22"/>
      <c r="DI616" s="22"/>
      <c r="DJ616" s="22"/>
      <c r="DK616" s="22"/>
      <c r="DL616" s="22"/>
      <c r="DM616" s="22"/>
      <c r="DN616" s="22"/>
      <c r="DO616" s="22"/>
      <c r="DP616" s="22"/>
      <c r="DQ616" s="22"/>
      <c r="DR616" s="22"/>
      <c r="DS616" s="22"/>
      <c r="DT616" s="22"/>
      <c r="DU616" s="22"/>
      <c r="DV616" s="22"/>
      <c r="DW616" s="22"/>
      <c r="DX616" s="22"/>
      <c r="DY616" s="22"/>
      <c r="DZ616" s="22"/>
      <c r="EA616" s="22"/>
      <c r="EB616" s="22"/>
      <c r="EC616" s="26"/>
      <c r="ED616" s="26"/>
      <c r="EE616" s="26" t="str">
        <f>R616</f>
        <v>17,992.2</v>
      </c>
      <c r="EF616" s="27"/>
      <c r="EG616" s="3"/>
    </row>
    <row r="617" spans="2:137" s="19" customFormat="1" ht="11.25" customHeight="1" x14ac:dyDescent="0.2">
      <c r="B617" s="25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  <c r="AA617" s="21"/>
      <c r="AB617" s="21"/>
      <c r="AC617" s="21"/>
      <c r="AD617" s="21"/>
      <c r="AE617" s="21"/>
      <c r="AF617" s="21"/>
      <c r="AG617" s="21"/>
      <c r="AH617" s="21"/>
      <c r="AI617" s="21"/>
      <c r="AJ617" s="21"/>
      <c r="AK617" s="21"/>
      <c r="AL617" s="21"/>
      <c r="AM617" s="21"/>
      <c r="AN617" s="21"/>
      <c r="AO617" s="21"/>
      <c r="AP617" s="21"/>
      <c r="AQ617" s="21"/>
      <c r="AR617" s="21"/>
      <c r="AS617" s="21"/>
      <c r="AT617" s="21"/>
      <c r="AU617" s="21"/>
      <c r="AV617" s="21"/>
      <c r="AW617" s="21"/>
      <c r="AX617" s="21"/>
      <c r="AY617" s="21"/>
      <c r="AZ617" s="21"/>
      <c r="BA617" s="21"/>
      <c r="BB617" s="21"/>
      <c r="BC617" s="21"/>
      <c r="BD617" s="21"/>
      <c r="BE617" s="21"/>
      <c r="BF617" s="21"/>
      <c r="BG617" s="21"/>
      <c r="BH617" s="21"/>
      <c r="BI617" s="21"/>
      <c r="BJ617" s="21"/>
      <c r="BK617" s="21"/>
      <c r="BL617" s="21"/>
      <c r="BM617" s="21"/>
      <c r="BN617" s="21"/>
      <c r="BO617" s="21"/>
      <c r="BP617" s="21"/>
      <c r="BQ617" s="21"/>
      <c r="BR617" s="21"/>
      <c r="BS617" s="21"/>
      <c r="BT617" s="21"/>
      <c r="BU617" s="21"/>
      <c r="BV617" s="21"/>
      <c r="BW617" s="21"/>
      <c r="BX617" s="21"/>
      <c r="BY617" s="21"/>
      <c r="BZ617" s="21"/>
      <c r="CA617" s="21"/>
      <c r="CB617" s="21"/>
      <c r="CC617" s="21"/>
      <c r="CD617" s="21"/>
      <c r="CE617" s="21"/>
      <c r="CF617" s="21"/>
      <c r="CG617" s="21"/>
      <c r="CH617" s="21"/>
      <c r="CI617" s="21"/>
      <c r="CJ617" s="21"/>
      <c r="CK617" s="21"/>
      <c r="CL617" s="21"/>
      <c r="CM617" s="21"/>
      <c r="CN617" s="21"/>
      <c r="CO617" s="26"/>
      <c r="CP617" s="26"/>
      <c r="CQ617" s="26"/>
      <c r="CR617" s="27"/>
      <c r="CS617" s="22"/>
      <c r="CT617" s="22"/>
      <c r="CU617" s="22"/>
      <c r="CV617" s="22"/>
      <c r="CW617" s="22"/>
      <c r="CX617" s="22"/>
      <c r="CY617" s="22"/>
      <c r="CZ617" s="22"/>
      <c r="DA617" s="22"/>
      <c r="DB617" s="22"/>
      <c r="DC617" s="22"/>
      <c r="DD617" s="22"/>
      <c r="DE617" s="22"/>
      <c r="DF617" s="22"/>
      <c r="DG617" s="22"/>
      <c r="DH617" s="22"/>
      <c r="DI617" s="22"/>
      <c r="DJ617" s="22"/>
      <c r="DK617" s="22"/>
      <c r="DL617" s="22"/>
      <c r="DM617" s="22"/>
      <c r="DN617" s="22"/>
      <c r="DO617" s="22"/>
      <c r="DP617" s="22"/>
      <c r="DQ617" s="22"/>
      <c r="DR617" s="22"/>
      <c r="DS617" s="22"/>
      <c r="DT617" s="22"/>
      <c r="DU617" s="22"/>
      <c r="DV617" s="22"/>
      <c r="DW617" s="22"/>
      <c r="DX617" s="22"/>
      <c r="DY617" s="22"/>
      <c r="DZ617" s="22"/>
      <c r="EA617" s="22"/>
      <c r="EB617" s="22"/>
      <c r="EC617" s="26"/>
      <c r="ED617" s="26"/>
      <c r="EE617" s="26"/>
      <c r="EF617" s="27"/>
      <c r="EG617" s="3"/>
    </row>
    <row r="618" spans="2:137" s="19" customFormat="1" ht="11.25" customHeight="1" x14ac:dyDescent="0.2">
      <c r="B618" s="25"/>
      <c r="C618" s="21"/>
      <c r="D618" s="21"/>
      <c r="E618" s="21"/>
      <c r="F618" s="21"/>
      <c r="G618" s="21" t="s">
        <v>48</v>
      </c>
      <c r="H618" s="21"/>
      <c r="I618" s="21"/>
      <c r="J618" s="21"/>
      <c r="K618" s="21"/>
      <c r="L618" s="21"/>
      <c r="M618" s="21"/>
      <c r="N618" s="21"/>
      <c r="O618" s="21"/>
      <c r="P618" s="21" t="s">
        <v>24</v>
      </c>
      <c r="Q618" s="21"/>
      <c r="R618" s="21"/>
      <c r="S618" s="21" t="s">
        <v>49</v>
      </c>
      <c r="T618" s="21"/>
      <c r="U618" s="21"/>
      <c r="V618" s="21"/>
      <c r="W618" s="21"/>
      <c r="X618" s="21"/>
      <c r="Y618" s="21" t="s">
        <v>13</v>
      </c>
      <c r="Z618" s="21" t="s">
        <v>100</v>
      </c>
      <c r="AA618" s="21"/>
      <c r="AB618" s="21"/>
      <c r="AC618" s="21"/>
      <c r="AD618" s="21"/>
      <c r="AE618" s="21"/>
      <c r="AF618" s="21"/>
      <c r="AG618" s="21"/>
      <c r="AH618" s="21" t="s">
        <v>14</v>
      </c>
      <c r="AI618" s="21"/>
      <c r="AJ618" s="21" t="s">
        <v>13</v>
      </c>
      <c r="AK618" s="21" t="s">
        <v>44</v>
      </c>
      <c r="AL618" s="21"/>
      <c r="AM618" s="21"/>
      <c r="AN618" s="21"/>
      <c r="AO618" s="21"/>
      <c r="AP618" s="21"/>
      <c r="AQ618" s="21"/>
      <c r="AR618" s="21"/>
      <c r="AS618" s="21"/>
      <c r="AT618" s="21" t="s">
        <v>101</v>
      </c>
      <c r="AU618" s="21"/>
      <c r="AV618" s="21"/>
      <c r="AW618" s="21" t="s">
        <v>32</v>
      </c>
      <c r="AX618" s="21" t="s">
        <v>14</v>
      </c>
      <c r="AY618" s="21"/>
      <c r="AZ618" s="21"/>
      <c r="BA618" s="21"/>
      <c r="BB618" s="21"/>
      <c r="BC618" s="21"/>
      <c r="BD618" s="21"/>
      <c r="BE618" s="21"/>
      <c r="BF618" s="21"/>
      <c r="BG618" s="21"/>
      <c r="BH618" s="21"/>
      <c r="BI618" s="21"/>
      <c r="BJ618" s="21"/>
      <c r="BK618" s="21"/>
      <c r="BL618" s="21"/>
      <c r="BM618" s="21"/>
      <c r="BN618" s="21"/>
      <c r="BO618" s="21"/>
      <c r="BP618" s="21"/>
      <c r="BQ618" s="21"/>
      <c r="BR618" s="21"/>
      <c r="BS618" s="21"/>
      <c r="BT618" s="21"/>
      <c r="BU618" s="21"/>
      <c r="BV618" s="21"/>
      <c r="BW618" s="21"/>
      <c r="BX618" s="21"/>
      <c r="BY618" s="21"/>
      <c r="BZ618" s="21"/>
      <c r="CA618" s="21"/>
      <c r="CB618" s="21"/>
      <c r="CC618" s="21"/>
      <c r="CD618" s="21"/>
      <c r="CE618" s="21"/>
      <c r="CF618" s="21"/>
      <c r="CG618" s="21"/>
      <c r="CH618" s="21"/>
      <c r="CI618" s="21"/>
      <c r="CJ618" s="21"/>
      <c r="CK618" s="21"/>
      <c r="CL618" s="21"/>
      <c r="CM618" s="21"/>
      <c r="CN618" s="21"/>
      <c r="CO618" s="26"/>
      <c r="CP618" s="26"/>
      <c r="CQ618" s="26"/>
      <c r="CR618" s="27"/>
      <c r="CS618" s="22"/>
      <c r="CT618" s="22"/>
      <c r="CU618" s="22"/>
      <c r="CV618" s="22"/>
      <c r="CW618" s="22"/>
      <c r="CX618" s="22"/>
      <c r="CY618" s="22"/>
      <c r="CZ618" s="22"/>
      <c r="DA618" s="22"/>
      <c r="DB618" s="22"/>
      <c r="DC618" s="22"/>
      <c r="DD618" s="22"/>
      <c r="DE618" s="22"/>
      <c r="DF618" s="22"/>
      <c r="DG618" s="22"/>
      <c r="DH618" s="22"/>
      <c r="DI618" s="22"/>
      <c r="DJ618" s="22"/>
      <c r="DK618" s="22"/>
      <c r="DL618" s="22"/>
      <c r="DM618" s="22"/>
      <c r="DN618" s="22"/>
      <c r="DO618" s="22"/>
      <c r="DP618" s="22"/>
      <c r="DQ618" s="22"/>
      <c r="DR618" s="22"/>
      <c r="DS618" s="22"/>
      <c r="DT618" s="22"/>
      <c r="DU618" s="22"/>
      <c r="DV618" s="22"/>
      <c r="DW618" s="22"/>
      <c r="DX618" s="22"/>
      <c r="DY618" s="22"/>
      <c r="DZ618" s="22"/>
      <c r="EA618" s="22"/>
      <c r="EB618" s="22"/>
      <c r="EC618" s="26"/>
      <c r="ED618" s="26"/>
      <c r="EE618" s="26"/>
      <c r="EF618" s="27"/>
      <c r="EG618" s="3"/>
    </row>
    <row r="619" spans="2:137" s="19" customFormat="1" ht="11.25" customHeight="1" x14ac:dyDescent="0.2">
      <c r="B619" s="25"/>
      <c r="C619" s="21"/>
      <c r="D619" s="21"/>
      <c r="E619" s="21"/>
      <c r="F619" s="21"/>
      <c r="G619" s="21"/>
      <c r="H619" s="21" t="str">
        <f>R616</f>
        <v>17,992.2</v>
      </c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 t="s">
        <v>15</v>
      </c>
      <c r="T619" s="21"/>
      <c r="U619" s="21"/>
      <c r="V619" s="21" t="str">
        <f>TEXT(1.5,"#,##0.#######")</f>
        <v>1.5</v>
      </c>
      <c r="W619" s="21"/>
      <c r="X619" s="21"/>
      <c r="Y619" s="21" t="s">
        <v>32</v>
      </c>
      <c r="Z619" s="21"/>
      <c r="AA619" s="21" t="s">
        <v>11</v>
      </c>
      <c r="AB619" s="21"/>
      <c r="AC619" s="21" t="str">
        <f>TEXT(TRUNC(R616*(V619*(1/100)),1),"#,##0.#")</f>
        <v>269.8</v>
      </c>
      <c r="AD619" s="21"/>
      <c r="AE619" s="21"/>
      <c r="AF619" s="21"/>
      <c r="AG619" s="21"/>
      <c r="AH619" s="21"/>
      <c r="AI619" s="21"/>
      <c r="AJ619" s="21"/>
      <c r="AK619" s="21"/>
      <c r="AL619" s="21"/>
      <c r="AM619" s="21"/>
      <c r="AN619" s="21"/>
      <c r="AO619" s="21"/>
      <c r="AP619" s="21"/>
      <c r="AQ619" s="21"/>
      <c r="AR619" s="21"/>
      <c r="AS619" s="21"/>
      <c r="AT619" s="21"/>
      <c r="AU619" s="21"/>
      <c r="AV619" s="21"/>
      <c r="AW619" s="21"/>
      <c r="AX619" s="21"/>
      <c r="AY619" s="21"/>
      <c r="AZ619" s="21"/>
      <c r="BA619" s="21"/>
      <c r="BB619" s="21"/>
      <c r="BC619" s="21"/>
      <c r="BD619" s="21"/>
      <c r="BE619" s="21"/>
      <c r="BF619" s="21"/>
      <c r="BG619" s="21"/>
      <c r="BH619" s="21"/>
      <c r="BI619" s="21"/>
      <c r="BJ619" s="21"/>
      <c r="BK619" s="21"/>
      <c r="BL619" s="21"/>
      <c r="BM619" s="21"/>
      <c r="BN619" s="21"/>
      <c r="BO619" s="21"/>
      <c r="BP619" s="21"/>
      <c r="BQ619" s="21"/>
      <c r="BR619" s="21"/>
      <c r="BS619" s="21"/>
      <c r="BT619" s="21"/>
      <c r="BU619" s="21"/>
      <c r="BV619" s="21"/>
      <c r="BW619" s="21"/>
      <c r="BX619" s="21"/>
      <c r="BY619" s="21"/>
      <c r="BZ619" s="21"/>
      <c r="CA619" s="21"/>
      <c r="CB619" s="21"/>
      <c r="CC619" s="21"/>
      <c r="CD619" s="21"/>
      <c r="CE619" s="21"/>
      <c r="CF619" s="21"/>
      <c r="CG619" s="21"/>
      <c r="CH619" s="21"/>
      <c r="CI619" s="21"/>
      <c r="CJ619" s="21"/>
      <c r="CK619" s="21"/>
      <c r="CL619" s="21"/>
      <c r="CM619" s="21"/>
      <c r="CN619" s="21"/>
      <c r="CO619" s="26">
        <f>CQ619+CP619+CR619</f>
        <v>269.8</v>
      </c>
      <c r="CP619" s="26" t="str">
        <f>AC619</f>
        <v>269.8</v>
      </c>
      <c r="CQ619" s="26"/>
      <c r="CR619" s="27"/>
      <c r="CS619" s="22"/>
      <c r="CT619" s="22"/>
      <c r="CU619" s="22"/>
      <c r="CV619" s="22"/>
      <c r="CW619" s="22"/>
      <c r="CX619" s="22"/>
      <c r="CY619" s="22"/>
      <c r="CZ619" s="22"/>
      <c r="DA619" s="22"/>
      <c r="DB619" s="22"/>
      <c r="DC619" s="22"/>
      <c r="DD619" s="22"/>
      <c r="DE619" s="22"/>
      <c r="DF619" s="22"/>
      <c r="DG619" s="22"/>
      <c r="DH619" s="22"/>
      <c r="DI619" s="22"/>
      <c r="DJ619" s="22"/>
      <c r="DK619" s="22"/>
      <c r="DL619" s="22"/>
      <c r="DM619" s="22"/>
      <c r="DN619" s="22"/>
      <c r="DO619" s="22"/>
      <c r="DP619" s="22"/>
      <c r="DQ619" s="22"/>
      <c r="DR619" s="22"/>
      <c r="DS619" s="22"/>
      <c r="DT619" s="22"/>
      <c r="DU619" s="22"/>
      <c r="DV619" s="22"/>
      <c r="DW619" s="22"/>
      <c r="DX619" s="22"/>
      <c r="DY619" s="22"/>
      <c r="DZ619" s="22"/>
      <c r="EA619" s="22"/>
      <c r="EB619" s="22"/>
      <c r="EC619" s="26">
        <f>EE619+ED619+EF619</f>
        <v>269.8</v>
      </c>
      <c r="ED619" s="26" t="str">
        <f>AC619</f>
        <v>269.8</v>
      </c>
      <c r="EE619" s="26"/>
      <c r="EF619" s="27"/>
      <c r="EG619" s="3"/>
    </row>
    <row r="620" spans="2:137" s="19" customFormat="1" ht="11.25" customHeight="1" x14ac:dyDescent="0.2">
      <c r="B620" s="25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/>
      <c r="AI620" s="21"/>
      <c r="AJ620" s="21"/>
      <c r="AK620" s="21"/>
      <c r="AL620" s="21"/>
      <c r="AM620" s="21"/>
      <c r="AN620" s="21"/>
      <c r="AO620" s="21"/>
      <c r="AP620" s="21"/>
      <c r="AQ620" s="21"/>
      <c r="AR620" s="21"/>
      <c r="AS620" s="21"/>
      <c r="AT620" s="21"/>
      <c r="AU620" s="21"/>
      <c r="AV620" s="21"/>
      <c r="AW620" s="21"/>
      <c r="AX620" s="21"/>
      <c r="AY620" s="21"/>
      <c r="AZ620" s="21"/>
      <c r="BA620" s="21"/>
      <c r="BB620" s="21"/>
      <c r="BC620" s="21"/>
      <c r="BD620" s="21"/>
      <c r="BE620" s="21"/>
      <c r="BF620" s="21"/>
      <c r="BG620" s="21"/>
      <c r="BH620" s="21"/>
      <c r="BI620" s="21"/>
      <c r="BJ620" s="21"/>
      <c r="BK620" s="21"/>
      <c r="BL620" s="21"/>
      <c r="BM620" s="21"/>
      <c r="BN620" s="21"/>
      <c r="BO620" s="21"/>
      <c r="BP620" s="21"/>
      <c r="BQ620" s="21"/>
      <c r="BR620" s="21"/>
      <c r="BS620" s="21"/>
      <c r="BT620" s="21"/>
      <c r="BU620" s="21"/>
      <c r="BV620" s="21"/>
      <c r="BW620" s="21"/>
      <c r="BX620" s="21"/>
      <c r="BY620" s="21"/>
      <c r="BZ620" s="21"/>
      <c r="CA620" s="21"/>
      <c r="CB620" s="21"/>
      <c r="CC620" s="21"/>
      <c r="CD620" s="21"/>
      <c r="CE620" s="21"/>
      <c r="CF620" s="21"/>
      <c r="CG620" s="21"/>
      <c r="CH620" s="21"/>
      <c r="CI620" s="21"/>
      <c r="CJ620" s="21"/>
      <c r="CK620" s="21"/>
      <c r="CL620" s="21"/>
      <c r="CM620" s="21"/>
      <c r="CN620" s="21"/>
      <c r="CO620" s="26"/>
      <c r="CP620" s="26"/>
      <c r="CQ620" s="26"/>
      <c r="CR620" s="27"/>
      <c r="CS620" s="22"/>
      <c r="CT620" s="22"/>
      <c r="CU620" s="22"/>
      <c r="CV620" s="22"/>
      <c r="CW620" s="22"/>
      <c r="CX620" s="22"/>
      <c r="CY620" s="22"/>
      <c r="CZ620" s="22"/>
      <c r="DA620" s="22"/>
      <c r="DB620" s="22"/>
      <c r="DC620" s="22"/>
      <c r="DD620" s="22"/>
      <c r="DE620" s="22"/>
      <c r="DF620" s="22"/>
      <c r="DG620" s="22"/>
      <c r="DH620" s="22"/>
      <c r="DI620" s="22"/>
      <c r="DJ620" s="22"/>
      <c r="DK620" s="22"/>
      <c r="DL620" s="22"/>
      <c r="DM620" s="22"/>
      <c r="DN620" s="22"/>
      <c r="DO620" s="22"/>
      <c r="DP620" s="22"/>
      <c r="DQ620" s="22"/>
      <c r="DR620" s="22"/>
      <c r="DS620" s="22"/>
      <c r="DT620" s="22"/>
      <c r="DU620" s="22"/>
      <c r="DV620" s="22"/>
      <c r="DW620" s="22"/>
      <c r="DX620" s="22"/>
      <c r="DY620" s="22"/>
      <c r="DZ620" s="22"/>
      <c r="EA620" s="22"/>
      <c r="EB620" s="22"/>
      <c r="EC620" s="26"/>
      <c r="ED620" s="26"/>
      <c r="EE620" s="26"/>
      <c r="EF620" s="27"/>
      <c r="EG620" s="3"/>
    </row>
    <row r="621" spans="2:137" s="19" customFormat="1" ht="11.25" customHeight="1" x14ac:dyDescent="0.2">
      <c r="B621" s="25"/>
      <c r="C621" s="21"/>
      <c r="D621" s="21"/>
      <c r="E621" s="21" t="s">
        <v>41</v>
      </c>
      <c r="F621" s="21"/>
      <c r="G621" s="21" t="s">
        <v>37</v>
      </c>
      <c r="H621" s="21"/>
      <c r="I621" s="21" t="s">
        <v>7</v>
      </c>
      <c r="J621" s="21"/>
      <c r="K621" s="21"/>
      <c r="L621" s="21" t="s">
        <v>8</v>
      </c>
      <c r="M621" s="21"/>
      <c r="N621" s="21"/>
      <c r="O621" s="21" t="s">
        <v>9</v>
      </c>
      <c r="P621" s="21"/>
      <c r="Q621" s="21" t="s">
        <v>10</v>
      </c>
      <c r="R621" s="21"/>
      <c r="S621" s="21"/>
      <c r="T621" s="21"/>
      <c r="U621" s="21"/>
      <c r="V621" s="21"/>
      <c r="W621" s="21"/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/>
      <c r="AI621" s="21" t="s">
        <v>54</v>
      </c>
      <c r="AJ621" s="21"/>
      <c r="AK621" s="21"/>
      <c r="AL621" s="21"/>
      <c r="AM621" s="21"/>
      <c r="AN621" s="21"/>
      <c r="AO621" s="21"/>
      <c r="AP621" s="21"/>
      <c r="AQ621" s="21"/>
      <c r="AR621" s="21"/>
      <c r="AS621" s="21"/>
      <c r="AT621" s="21"/>
      <c r="AU621" s="21"/>
      <c r="AV621" s="21"/>
      <c r="AW621" s="21"/>
      <c r="AX621" s="21"/>
      <c r="AY621" s="21"/>
      <c r="AZ621" s="21"/>
      <c r="BA621" s="21"/>
      <c r="BB621" s="21"/>
      <c r="BC621" s="21"/>
      <c r="BD621" s="21"/>
      <c r="BE621" s="21"/>
      <c r="BF621" s="21"/>
      <c r="BG621" s="21"/>
      <c r="BH621" s="21"/>
      <c r="BI621" s="21"/>
      <c r="BJ621" s="21"/>
      <c r="BK621" s="21"/>
      <c r="BL621" s="21"/>
      <c r="BM621" s="21"/>
      <c r="BN621" s="21"/>
      <c r="BO621" s="21"/>
      <c r="BP621" s="21"/>
      <c r="BQ621" s="21"/>
      <c r="BR621" s="21"/>
      <c r="BS621" s="21"/>
      <c r="BT621" s="21"/>
      <c r="BU621" s="21"/>
      <c r="BV621" s="21"/>
      <c r="BW621" s="21"/>
      <c r="BX621" s="21"/>
      <c r="BY621" s="21"/>
      <c r="BZ621" s="21"/>
      <c r="CA621" s="21"/>
      <c r="CB621" s="21"/>
      <c r="CC621" s="21"/>
      <c r="CD621" s="21"/>
      <c r="CE621" s="21"/>
      <c r="CF621" s="21"/>
      <c r="CG621" s="21"/>
      <c r="CH621" s="21"/>
      <c r="CI621" s="21"/>
      <c r="CJ621" s="21"/>
      <c r="CK621" s="21"/>
      <c r="CL621" s="21"/>
      <c r="CM621" s="21"/>
      <c r="CN621" s="21"/>
      <c r="CO621" s="26"/>
      <c r="CP621" s="26"/>
      <c r="CQ621" s="26"/>
      <c r="CR621" s="27"/>
      <c r="CS621" s="22"/>
      <c r="CT621" s="22"/>
      <c r="CU621" s="22"/>
      <c r="CV621" s="22"/>
      <c r="CW621" s="22"/>
      <c r="CX621" s="22"/>
      <c r="CY621" s="22"/>
      <c r="CZ621" s="22"/>
      <c r="DA621" s="22"/>
      <c r="DB621" s="22"/>
      <c r="DC621" s="22"/>
      <c r="DD621" s="22"/>
      <c r="DE621" s="22"/>
      <c r="DF621" s="22"/>
      <c r="DG621" s="22"/>
      <c r="DH621" s="22"/>
      <c r="DI621" s="22"/>
      <c r="DJ621" s="22"/>
      <c r="DK621" s="22"/>
      <c r="DL621" s="22"/>
      <c r="DM621" s="22"/>
      <c r="DN621" s="22"/>
      <c r="DO621" s="22"/>
      <c r="DP621" s="22"/>
      <c r="DQ621" s="22"/>
      <c r="DR621" s="22"/>
      <c r="DS621" s="22"/>
      <c r="DT621" s="22"/>
      <c r="DU621" s="22"/>
      <c r="DV621" s="22"/>
      <c r="DW621" s="22"/>
      <c r="DX621" s="22"/>
      <c r="DY621" s="22"/>
      <c r="DZ621" s="22"/>
      <c r="EA621" s="22"/>
      <c r="EB621" s="22"/>
      <c r="EC621" s="26"/>
      <c r="ED621" s="26"/>
      <c r="EE621" s="26"/>
      <c r="EF621" s="27"/>
      <c r="EG621" s="3"/>
    </row>
    <row r="622" spans="2:137" s="19" customFormat="1" ht="11.25" customHeight="1" x14ac:dyDescent="0.2">
      <c r="B622" s="25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  <c r="AA622" s="21"/>
      <c r="AB622" s="21"/>
      <c r="AC622" s="21"/>
      <c r="AD622" s="21"/>
      <c r="AE622" s="21"/>
      <c r="AF622" s="21"/>
      <c r="AG622" s="21"/>
      <c r="AH622" s="21"/>
      <c r="AI622" s="21"/>
      <c r="AJ622" s="21"/>
      <c r="AK622" s="21"/>
      <c r="AL622" s="21"/>
      <c r="AM622" s="21"/>
      <c r="AN622" s="21"/>
      <c r="AO622" s="21"/>
      <c r="AP622" s="21"/>
      <c r="AQ622" s="21"/>
      <c r="AR622" s="21"/>
      <c r="AS622" s="21"/>
      <c r="AT622" s="21"/>
      <c r="AU622" s="21"/>
      <c r="AV622" s="21"/>
      <c r="AW622" s="21"/>
      <c r="AX622" s="21"/>
      <c r="AY622" s="21"/>
      <c r="AZ622" s="21"/>
      <c r="BA622" s="21"/>
      <c r="BB622" s="21"/>
      <c r="BC622" s="21"/>
      <c r="BD622" s="21"/>
      <c r="BE622" s="21"/>
      <c r="BF622" s="21"/>
      <c r="BG622" s="21"/>
      <c r="BH622" s="21"/>
      <c r="BI622" s="21"/>
      <c r="BJ622" s="21"/>
      <c r="BK622" s="21"/>
      <c r="BL622" s="21"/>
      <c r="BM622" s="21"/>
      <c r="BN622" s="21"/>
      <c r="BO622" s="21"/>
      <c r="BP622" s="21"/>
      <c r="BQ622" s="21"/>
      <c r="BR622" s="21"/>
      <c r="BS622" s="21"/>
      <c r="BT622" s="21"/>
      <c r="BU622" s="21"/>
      <c r="BV622" s="21"/>
      <c r="BW622" s="21"/>
      <c r="BX622" s="21"/>
      <c r="BY622" s="21"/>
      <c r="BZ622" s="21"/>
      <c r="CA622" s="21"/>
      <c r="CB622" s="21"/>
      <c r="CC622" s="21"/>
      <c r="CD622" s="21"/>
      <c r="CE622" s="21"/>
      <c r="CF622" s="21"/>
      <c r="CG622" s="21"/>
      <c r="CH622" s="21"/>
      <c r="CI622" s="21"/>
      <c r="CJ622" s="21"/>
      <c r="CK622" s="21"/>
      <c r="CL622" s="21"/>
      <c r="CM622" s="21"/>
      <c r="CN622" s="21"/>
      <c r="CO622" s="26"/>
      <c r="CP622" s="26"/>
      <c r="CQ622" s="26"/>
      <c r="CR622" s="27"/>
      <c r="CS622" s="22"/>
      <c r="CT622" s="22"/>
      <c r="CU622" s="22"/>
      <c r="CV622" s="22"/>
      <c r="CW622" s="22"/>
      <c r="CX622" s="22"/>
      <c r="CY622" s="22"/>
      <c r="CZ622" s="22"/>
      <c r="DA622" s="22"/>
      <c r="DB622" s="22"/>
      <c r="DC622" s="22"/>
      <c r="DD622" s="22"/>
      <c r="DE622" s="22"/>
      <c r="DF622" s="22"/>
      <c r="DG622" s="22"/>
      <c r="DH622" s="22"/>
      <c r="DI622" s="22"/>
      <c r="DJ622" s="22"/>
      <c r="DK622" s="22"/>
      <c r="DL622" s="22"/>
      <c r="DM622" s="22"/>
      <c r="DN622" s="22"/>
      <c r="DO622" s="22"/>
      <c r="DP622" s="22"/>
      <c r="DQ622" s="22"/>
      <c r="DR622" s="22"/>
      <c r="DS622" s="22"/>
      <c r="DT622" s="22"/>
      <c r="DU622" s="22"/>
      <c r="DV622" s="22"/>
      <c r="DW622" s="22"/>
      <c r="DX622" s="22"/>
      <c r="DY622" s="22"/>
      <c r="DZ622" s="22"/>
      <c r="EA622" s="22"/>
      <c r="EB622" s="22"/>
      <c r="EC622" s="26"/>
      <c r="ED622" s="26"/>
      <c r="EE622" s="26"/>
      <c r="EF622" s="27"/>
      <c r="EG622" s="3"/>
    </row>
    <row r="623" spans="2:137" s="19" customFormat="1" ht="11.25" customHeight="1" x14ac:dyDescent="0.2">
      <c r="B623" s="25"/>
      <c r="C623" s="21"/>
      <c r="D623" s="21"/>
      <c r="E623" s="21"/>
      <c r="F623" s="21"/>
      <c r="G623" s="21" t="s">
        <v>16</v>
      </c>
      <c r="H623" s="21"/>
      <c r="I623" s="21" t="s">
        <v>11</v>
      </c>
      <c r="J623" s="21"/>
      <c r="K623" s="21" t="str">
        <f>TEXT(1.92,"#,##0.#######")</f>
        <v>1.92</v>
      </c>
      <c r="L623" s="21"/>
      <c r="M623" s="21"/>
      <c r="N623" s="21"/>
      <c r="O623" s="21" t="s">
        <v>18</v>
      </c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  <c r="AA623" s="21"/>
      <c r="AB623" s="21"/>
      <c r="AC623" s="21"/>
      <c r="AD623" s="21"/>
      <c r="AE623" s="21"/>
      <c r="AF623" s="21"/>
      <c r="AG623" s="21"/>
      <c r="AH623" s="21"/>
      <c r="AI623" s="21"/>
      <c r="AJ623" s="21"/>
      <c r="AK623" s="21"/>
      <c r="AL623" s="21"/>
      <c r="AM623" s="21"/>
      <c r="AN623" s="21"/>
      <c r="AO623" s="21"/>
      <c r="AP623" s="21"/>
      <c r="AQ623" s="21"/>
      <c r="AR623" s="21"/>
      <c r="AS623" s="21"/>
      <c r="AT623" s="21"/>
      <c r="AU623" s="21"/>
      <c r="AV623" s="21"/>
      <c r="AW623" s="21"/>
      <c r="AX623" s="21"/>
      <c r="AY623" s="21"/>
      <c r="AZ623" s="21"/>
      <c r="BA623" s="21"/>
      <c r="BB623" s="21"/>
      <c r="BC623" s="21"/>
      <c r="BD623" s="21"/>
      <c r="BE623" s="21"/>
      <c r="BF623" s="21"/>
      <c r="BG623" s="21"/>
      <c r="BH623" s="21"/>
      <c r="BI623" s="21"/>
      <c r="BJ623" s="21"/>
      <c r="BK623" s="21"/>
      <c r="BL623" s="21"/>
      <c r="BM623" s="21"/>
      <c r="BN623" s="21"/>
      <c r="BO623" s="21"/>
      <c r="BP623" s="21"/>
      <c r="BQ623" s="21"/>
      <c r="BR623" s="21"/>
      <c r="BS623" s="21"/>
      <c r="BT623" s="21"/>
      <c r="BU623" s="21"/>
      <c r="BV623" s="21"/>
      <c r="BW623" s="21"/>
      <c r="BX623" s="21"/>
      <c r="BY623" s="21"/>
      <c r="BZ623" s="21"/>
      <c r="CA623" s="21"/>
      <c r="CB623" s="21"/>
      <c r="CC623" s="21"/>
      <c r="CD623" s="21"/>
      <c r="CE623" s="21"/>
      <c r="CF623" s="21"/>
      <c r="CG623" s="21"/>
      <c r="CH623" s="21"/>
      <c r="CI623" s="21"/>
      <c r="CJ623" s="21"/>
      <c r="CK623" s="21"/>
      <c r="CL623" s="21"/>
      <c r="CM623" s="21"/>
      <c r="CN623" s="21"/>
      <c r="CO623" s="26"/>
      <c r="CP623" s="26"/>
      <c r="CQ623" s="26"/>
      <c r="CR623" s="27"/>
      <c r="CS623" s="22"/>
      <c r="CT623" s="22"/>
      <c r="CU623" s="22"/>
      <c r="CV623" s="22"/>
      <c r="CW623" s="22"/>
      <c r="CX623" s="22"/>
      <c r="CY623" s="22"/>
      <c r="CZ623" s="22"/>
      <c r="DA623" s="22"/>
      <c r="DB623" s="22"/>
      <c r="DC623" s="22"/>
      <c r="DD623" s="22"/>
      <c r="DE623" s="22"/>
      <c r="DF623" s="22"/>
      <c r="DG623" s="22"/>
      <c r="DH623" s="22"/>
      <c r="DI623" s="22"/>
      <c r="DJ623" s="22"/>
      <c r="DK623" s="22"/>
      <c r="DL623" s="22"/>
      <c r="DM623" s="22"/>
      <c r="DN623" s="22"/>
      <c r="DO623" s="22"/>
      <c r="DP623" s="22"/>
      <c r="DQ623" s="22"/>
      <c r="DR623" s="22"/>
      <c r="DS623" s="22"/>
      <c r="DT623" s="22"/>
      <c r="DU623" s="22"/>
      <c r="DV623" s="22"/>
      <c r="DW623" s="22"/>
      <c r="DX623" s="22"/>
      <c r="DY623" s="22"/>
      <c r="DZ623" s="22"/>
      <c r="EA623" s="22"/>
      <c r="EB623" s="22"/>
      <c r="EC623" s="26"/>
      <c r="ED623" s="26"/>
      <c r="EE623" s="26"/>
      <c r="EF623" s="27"/>
      <c r="EG623" s="3"/>
    </row>
    <row r="624" spans="2:137" s="19" customFormat="1" ht="11.25" customHeight="1" x14ac:dyDescent="0.2">
      <c r="B624" s="25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/>
      <c r="AK624" s="21"/>
      <c r="AL624" s="21"/>
      <c r="AM624" s="21"/>
      <c r="AN624" s="21"/>
      <c r="AO624" s="21"/>
      <c r="AP624" s="21"/>
      <c r="AQ624" s="21"/>
      <c r="AR624" s="21"/>
      <c r="AS624" s="21"/>
      <c r="AT624" s="21"/>
      <c r="AU624" s="21"/>
      <c r="AV624" s="21"/>
      <c r="AW624" s="21"/>
      <c r="AX624" s="21"/>
      <c r="AY624" s="21"/>
      <c r="AZ624" s="21"/>
      <c r="BA624" s="21"/>
      <c r="BB624" s="21"/>
      <c r="BC624" s="21"/>
      <c r="BD624" s="21"/>
      <c r="BE624" s="21"/>
      <c r="BF624" s="21"/>
      <c r="BG624" s="21"/>
      <c r="BH624" s="21"/>
      <c r="BI624" s="21"/>
      <c r="BJ624" s="21"/>
      <c r="BK624" s="21"/>
      <c r="BL624" s="21"/>
      <c r="BM624" s="21"/>
      <c r="BN624" s="21"/>
      <c r="BO624" s="21"/>
      <c r="BP624" s="21"/>
      <c r="BQ624" s="21"/>
      <c r="BR624" s="21"/>
      <c r="BS624" s="21"/>
      <c r="BT624" s="21"/>
      <c r="BU624" s="21"/>
      <c r="BV624" s="21"/>
      <c r="BW624" s="21"/>
      <c r="BX624" s="21"/>
      <c r="BY624" s="21"/>
      <c r="BZ624" s="21"/>
      <c r="CA624" s="21"/>
      <c r="CB624" s="21"/>
      <c r="CC624" s="21"/>
      <c r="CD624" s="21"/>
      <c r="CE624" s="21"/>
      <c r="CF624" s="21"/>
      <c r="CG624" s="21"/>
      <c r="CH624" s="21"/>
      <c r="CI624" s="21"/>
      <c r="CJ624" s="21"/>
      <c r="CK624" s="21"/>
      <c r="CL624" s="21"/>
      <c r="CM624" s="21"/>
      <c r="CN624" s="21"/>
      <c r="CO624" s="26"/>
      <c r="CP624" s="26"/>
      <c r="CQ624" s="26"/>
      <c r="CR624" s="27"/>
      <c r="CS624" s="22"/>
      <c r="CT624" s="22"/>
      <c r="CU624" s="22"/>
      <c r="CV624" s="22"/>
      <c r="CW624" s="22"/>
      <c r="CX624" s="22"/>
      <c r="CY624" s="22"/>
      <c r="CZ624" s="22"/>
      <c r="DA624" s="22"/>
      <c r="DB624" s="22"/>
      <c r="DC624" s="22"/>
      <c r="DD624" s="22"/>
      <c r="DE624" s="22"/>
      <c r="DF624" s="22"/>
      <c r="DG624" s="22"/>
      <c r="DH624" s="22"/>
      <c r="DI624" s="22"/>
      <c r="DJ624" s="22"/>
      <c r="DK624" s="22"/>
      <c r="DL624" s="22"/>
      <c r="DM624" s="22"/>
      <c r="DN624" s="22"/>
      <c r="DO624" s="22"/>
      <c r="DP624" s="22"/>
      <c r="DQ624" s="22"/>
      <c r="DR624" s="22"/>
      <c r="DS624" s="22"/>
      <c r="DT624" s="22"/>
      <c r="DU624" s="22"/>
      <c r="DV624" s="22"/>
      <c r="DW624" s="22"/>
      <c r="DX624" s="22"/>
      <c r="DY624" s="22"/>
      <c r="DZ624" s="22"/>
      <c r="EA624" s="22"/>
      <c r="EB624" s="22"/>
      <c r="EC624" s="26"/>
      <c r="ED624" s="26"/>
      <c r="EE624" s="26"/>
      <c r="EF624" s="27"/>
      <c r="EG624" s="3"/>
    </row>
    <row r="625" spans="2:137" s="19" customFormat="1" ht="11.25" customHeight="1" x14ac:dyDescent="0.2">
      <c r="B625" s="25"/>
      <c r="C625" s="21"/>
      <c r="D625" s="21"/>
      <c r="E625" s="21"/>
      <c r="F625" s="21"/>
      <c r="G625" s="21" t="s">
        <v>3</v>
      </c>
      <c r="H625" s="21"/>
      <c r="I625" s="21"/>
      <c r="J625" s="21"/>
      <c r="K625" s="21"/>
      <c r="L625" s="21"/>
      <c r="M625" s="21"/>
      <c r="N625" s="21" t="s">
        <v>9</v>
      </c>
      <c r="O625" s="21"/>
      <c r="P625" s="21" t="str">
        <f>TEXT(기계경비총괄표!H4,"#,##0")</f>
        <v>33,754</v>
      </c>
      <c r="Q625" s="21"/>
      <c r="R625" s="21"/>
      <c r="S625" s="21"/>
      <c r="T625" s="21"/>
      <c r="U625" s="21"/>
      <c r="V625" s="21"/>
      <c r="W625" s="21"/>
      <c r="X625" s="21"/>
      <c r="Y625" s="21" t="s">
        <v>15</v>
      </c>
      <c r="Z625" s="21"/>
      <c r="AA625" s="21"/>
      <c r="AB625" s="21" t="str">
        <f>TEXT(K623,"#,##0.#######")</f>
        <v>1.92</v>
      </c>
      <c r="AC625" s="21"/>
      <c r="AD625" s="21"/>
      <c r="AE625" s="21"/>
      <c r="AF625" s="21"/>
      <c r="AG625" s="21"/>
      <c r="AH625" s="21"/>
      <c r="AI625" s="21" t="s">
        <v>12</v>
      </c>
      <c r="AJ625" s="21"/>
      <c r="AK625" s="21" t="str">
        <f>TEXT(10,"#,##0.#######")</f>
        <v>10.</v>
      </c>
      <c r="AL625" s="21"/>
      <c r="AM625" s="21" t="s">
        <v>43</v>
      </c>
      <c r="AN625" s="21"/>
      <c r="AO625" s="21"/>
      <c r="AP625" s="21" t="s">
        <v>11</v>
      </c>
      <c r="AQ625" s="21"/>
      <c r="AR625" s="21" t="str">
        <f>TEXT(TRUNC(P625*K623/AK625,1),"#,##0.#")</f>
        <v>6,480.7</v>
      </c>
      <c r="AS625" s="21"/>
      <c r="AT625" s="21"/>
      <c r="AU625" s="21"/>
      <c r="AV625" s="21"/>
      <c r="AW625" s="21"/>
      <c r="AX625" s="21"/>
      <c r="AY625" s="21"/>
      <c r="AZ625" s="21"/>
      <c r="BA625" s="21"/>
      <c r="BB625" s="21"/>
      <c r="BC625" s="21"/>
      <c r="BD625" s="21"/>
      <c r="BE625" s="21"/>
      <c r="BF625" s="21"/>
      <c r="BG625" s="21"/>
      <c r="BH625" s="21"/>
      <c r="BI625" s="21"/>
      <c r="BJ625" s="21"/>
      <c r="BK625" s="21"/>
      <c r="BL625" s="21"/>
      <c r="BM625" s="21"/>
      <c r="BN625" s="21"/>
      <c r="BO625" s="21"/>
      <c r="BP625" s="21"/>
      <c r="BQ625" s="21"/>
      <c r="BR625" s="21"/>
      <c r="BS625" s="21"/>
      <c r="BT625" s="21"/>
      <c r="BU625" s="21"/>
      <c r="BV625" s="21"/>
      <c r="BW625" s="21"/>
      <c r="BX625" s="21"/>
      <c r="BY625" s="21"/>
      <c r="BZ625" s="21"/>
      <c r="CA625" s="21"/>
      <c r="CB625" s="21"/>
      <c r="CC625" s="21"/>
      <c r="CD625" s="21"/>
      <c r="CE625" s="21"/>
      <c r="CF625" s="21"/>
      <c r="CG625" s="21"/>
      <c r="CH625" s="21"/>
      <c r="CI625" s="21"/>
      <c r="CJ625" s="21"/>
      <c r="CK625" s="21"/>
      <c r="CL625" s="21"/>
      <c r="CM625" s="21"/>
      <c r="CN625" s="21"/>
      <c r="CO625" s="26"/>
      <c r="CP625" s="26"/>
      <c r="CQ625" s="26"/>
      <c r="CR625" s="27"/>
      <c r="CS625" s="22"/>
      <c r="CT625" s="22"/>
      <c r="CU625" s="22"/>
      <c r="CV625" s="22"/>
      <c r="CW625" s="22"/>
      <c r="CX625" s="22"/>
      <c r="CY625" s="22"/>
      <c r="CZ625" s="22"/>
      <c r="DA625" s="22"/>
      <c r="DB625" s="22"/>
      <c r="DC625" s="22"/>
      <c r="DD625" s="22"/>
      <c r="DE625" s="22"/>
      <c r="DF625" s="22"/>
      <c r="DG625" s="22"/>
      <c r="DH625" s="22"/>
      <c r="DI625" s="22"/>
      <c r="DJ625" s="22"/>
      <c r="DK625" s="22"/>
      <c r="DL625" s="22"/>
      <c r="DM625" s="22"/>
      <c r="DN625" s="22"/>
      <c r="DO625" s="22"/>
      <c r="DP625" s="22"/>
      <c r="DQ625" s="22"/>
      <c r="DR625" s="22"/>
      <c r="DS625" s="22"/>
      <c r="DT625" s="22"/>
      <c r="DU625" s="22"/>
      <c r="DV625" s="22"/>
      <c r="DW625" s="22"/>
      <c r="DX625" s="22"/>
      <c r="DY625" s="22"/>
      <c r="DZ625" s="22"/>
      <c r="EA625" s="22"/>
      <c r="EB625" s="22"/>
      <c r="EC625" s="26"/>
      <c r="ED625" s="26"/>
      <c r="EE625" s="26"/>
      <c r="EF625" s="27"/>
      <c r="EG625" s="3"/>
    </row>
    <row r="626" spans="2:137" s="19" customFormat="1" ht="11.25" customHeight="1" x14ac:dyDescent="0.2">
      <c r="B626" s="25"/>
      <c r="C626" s="21"/>
      <c r="D626" s="21"/>
      <c r="E626" s="21"/>
      <c r="F626" s="21"/>
      <c r="G626" s="21" t="s">
        <v>4</v>
      </c>
      <c r="H626" s="21"/>
      <c r="I626" s="21"/>
      <c r="J626" s="21"/>
      <c r="K626" s="21"/>
      <c r="L626" s="21"/>
      <c r="M626" s="21"/>
      <c r="N626" s="21" t="s">
        <v>9</v>
      </c>
      <c r="O626" s="21"/>
      <c r="P626" s="21"/>
      <c r="Q626" s="21" t="str">
        <f>TEXT(기계경비총괄표!G4,"#,##0")</f>
        <v>7,774</v>
      </c>
      <c r="R626" s="21"/>
      <c r="S626" s="21"/>
      <c r="T626" s="21"/>
      <c r="U626" s="21"/>
      <c r="V626" s="21"/>
      <c r="W626" s="21"/>
      <c r="X626" s="21"/>
      <c r="Y626" s="21" t="s">
        <v>15</v>
      </c>
      <c r="Z626" s="21"/>
      <c r="AA626" s="21"/>
      <c r="AB626" s="21" t="str">
        <f>TEXT(K623,"#,##0.#######")</f>
        <v>1.92</v>
      </c>
      <c r="AC626" s="21"/>
      <c r="AD626" s="21"/>
      <c r="AE626" s="21"/>
      <c r="AF626" s="21"/>
      <c r="AG626" s="21"/>
      <c r="AH626" s="21"/>
      <c r="AI626" s="21" t="s">
        <v>12</v>
      </c>
      <c r="AJ626" s="21"/>
      <c r="AK626" s="21" t="str">
        <f>TEXT(10,"#,##0.#######")</f>
        <v>10.</v>
      </c>
      <c r="AL626" s="21"/>
      <c r="AM626" s="21" t="s">
        <v>43</v>
      </c>
      <c r="AN626" s="21"/>
      <c r="AO626" s="21"/>
      <c r="AP626" s="21" t="s">
        <v>11</v>
      </c>
      <c r="AQ626" s="21"/>
      <c r="AR626" s="21" t="str">
        <f>TEXT(TRUNC(Q626*K623/AK626,1),"#,##0.#")</f>
        <v>1,492.6</v>
      </c>
      <c r="AS626" s="21"/>
      <c r="AT626" s="21"/>
      <c r="AU626" s="21"/>
      <c r="AV626" s="21"/>
      <c r="AW626" s="21"/>
      <c r="AX626" s="21"/>
      <c r="AY626" s="21"/>
      <c r="AZ626" s="21"/>
      <c r="BA626" s="21"/>
      <c r="BB626" s="21"/>
      <c r="BC626" s="21"/>
      <c r="BD626" s="21"/>
      <c r="BE626" s="21"/>
      <c r="BF626" s="21"/>
      <c r="BG626" s="21"/>
      <c r="BH626" s="21"/>
      <c r="BI626" s="21"/>
      <c r="BJ626" s="21"/>
      <c r="BK626" s="21"/>
      <c r="BL626" s="21"/>
      <c r="BM626" s="21"/>
      <c r="BN626" s="21"/>
      <c r="BO626" s="21"/>
      <c r="BP626" s="21"/>
      <c r="BQ626" s="21"/>
      <c r="BR626" s="21"/>
      <c r="BS626" s="21"/>
      <c r="BT626" s="21"/>
      <c r="BU626" s="21"/>
      <c r="BV626" s="21"/>
      <c r="BW626" s="21"/>
      <c r="BX626" s="21"/>
      <c r="BY626" s="21"/>
      <c r="BZ626" s="21"/>
      <c r="CA626" s="21"/>
      <c r="CB626" s="21"/>
      <c r="CC626" s="21"/>
      <c r="CD626" s="21"/>
      <c r="CE626" s="21"/>
      <c r="CF626" s="21"/>
      <c r="CG626" s="21"/>
      <c r="CH626" s="21"/>
      <c r="CI626" s="21"/>
      <c r="CJ626" s="21"/>
      <c r="CK626" s="21"/>
      <c r="CL626" s="21"/>
      <c r="CM626" s="21"/>
      <c r="CN626" s="21"/>
      <c r="CO626" s="26"/>
      <c r="CP626" s="26"/>
      <c r="CQ626" s="26"/>
      <c r="CR626" s="27"/>
      <c r="CS626" s="22"/>
      <c r="CT626" s="22"/>
      <c r="CU626" s="22"/>
      <c r="CV626" s="22"/>
      <c r="CW626" s="22"/>
      <c r="CX626" s="22"/>
      <c r="CY626" s="22"/>
      <c r="CZ626" s="22"/>
      <c r="DA626" s="22"/>
      <c r="DB626" s="22"/>
      <c r="DC626" s="22"/>
      <c r="DD626" s="22"/>
      <c r="DE626" s="22"/>
      <c r="DF626" s="22"/>
      <c r="DG626" s="22"/>
      <c r="DH626" s="22"/>
      <c r="DI626" s="22"/>
      <c r="DJ626" s="22"/>
      <c r="DK626" s="22"/>
      <c r="DL626" s="22"/>
      <c r="DM626" s="22"/>
      <c r="DN626" s="22"/>
      <c r="DO626" s="22"/>
      <c r="DP626" s="22"/>
      <c r="DQ626" s="22"/>
      <c r="DR626" s="22"/>
      <c r="DS626" s="22"/>
      <c r="DT626" s="22"/>
      <c r="DU626" s="22"/>
      <c r="DV626" s="22"/>
      <c r="DW626" s="22"/>
      <c r="DX626" s="22"/>
      <c r="DY626" s="22"/>
      <c r="DZ626" s="22"/>
      <c r="EA626" s="22"/>
      <c r="EB626" s="22"/>
      <c r="EC626" s="26"/>
      <c r="ED626" s="26"/>
      <c r="EE626" s="26"/>
      <c r="EF626" s="27"/>
      <c r="EG626" s="3"/>
    </row>
    <row r="627" spans="2:137" s="19" customFormat="1" ht="11.25" customHeight="1" x14ac:dyDescent="0.2">
      <c r="B627" s="25"/>
      <c r="C627" s="21"/>
      <c r="D627" s="21"/>
      <c r="E627" s="21"/>
      <c r="F627" s="21"/>
      <c r="G627" s="21" t="s">
        <v>19</v>
      </c>
      <c r="H627" s="21"/>
      <c r="I627" s="21"/>
      <c r="J627" s="21"/>
      <c r="K627" s="21" t="s">
        <v>20</v>
      </c>
      <c r="L627" s="21"/>
      <c r="M627" s="21"/>
      <c r="N627" s="21" t="s">
        <v>9</v>
      </c>
      <c r="O627" s="21"/>
      <c r="P627" s="21" t="str">
        <f>TEXT(기계경비총괄표!I4,"#,##0")</f>
        <v>11,948</v>
      </c>
      <c r="Q627" s="21"/>
      <c r="R627" s="21"/>
      <c r="S627" s="21"/>
      <c r="T627" s="21"/>
      <c r="U627" s="21"/>
      <c r="V627" s="21"/>
      <c r="W627" s="21"/>
      <c r="X627" s="21"/>
      <c r="Y627" s="21" t="s">
        <v>15</v>
      </c>
      <c r="Z627" s="21"/>
      <c r="AA627" s="21"/>
      <c r="AB627" s="21" t="str">
        <f>TEXT(K623,"#,##0.#######")</f>
        <v>1.92</v>
      </c>
      <c r="AC627" s="21"/>
      <c r="AD627" s="21"/>
      <c r="AE627" s="21"/>
      <c r="AF627" s="21"/>
      <c r="AG627" s="21"/>
      <c r="AH627" s="21"/>
      <c r="AI627" s="21" t="s">
        <v>12</v>
      </c>
      <c r="AJ627" s="21"/>
      <c r="AK627" s="21" t="str">
        <f>TEXT(10,"#,##0.#######")</f>
        <v>10.</v>
      </c>
      <c r="AL627" s="21"/>
      <c r="AM627" s="21" t="s">
        <v>43</v>
      </c>
      <c r="AN627" s="21"/>
      <c r="AO627" s="21"/>
      <c r="AP627" s="21" t="s">
        <v>11</v>
      </c>
      <c r="AQ627" s="21"/>
      <c r="AR627" s="21" t="str">
        <f>TEXT(TRUNC(P627*K623/AK627,1),"#,##0.#")</f>
        <v>2,294.</v>
      </c>
      <c r="AS627" s="21"/>
      <c r="AT627" s="21"/>
      <c r="AU627" s="21"/>
      <c r="AV627" s="21"/>
      <c r="AW627" s="21"/>
      <c r="AX627" s="21"/>
      <c r="AY627" s="21"/>
      <c r="AZ627" s="21"/>
      <c r="BA627" s="21"/>
      <c r="BB627" s="21"/>
      <c r="BC627" s="21"/>
      <c r="BD627" s="21"/>
      <c r="BE627" s="21"/>
      <c r="BF627" s="21"/>
      <c r="BG627" s="21"/>
      <c r="BH627" s="21"/>
      <c r="BI627" s="21"/>
      <c r="BJ627" s="21"/>
      <c r="BK627" s="21"/>
      <c r="BL627" s="21"/>
      <c r="BM627" s="21"/>
      <c r="BN627" s="21"/>
      <c r="BO627" s="21"/>
      <c r="BP627" s="21"/>
      <c r="BQ627" s="21"/>
      <c r="BR627" s="21"/>
      <c r="BS627" s="21"/>
      <c r="BT627" s="21"/>
      <c r="BU627" s="21"/>
      <c r="BV627" s="21"/>
      <c r="BW627" s="21"/>
      <c r="BX627" s="21"/>
      <c r="BY627" s="21"/>
      <c r="BZ627" s="21"/>
      <c r="CA627" s="21"/>
      <c r="CB627" s="21"/>
      <c r="CC627" s="21"/>
      <c r="CD627" s="21"/>
      <c r="CE627" s="21"/>
      <c r="CF627" s="21"/>
      <c r="CG627" s="21"/>
      <c r="CH627" s="21"/>
      <c r="CI627" s="21"/>
      <c r="CJ627" s="21"/>
      <c r="CK627" s="21"/>
      <c r="CL627" s="21"/>
      <c r="CM627" s="21"/>
      <c r="CN627" s="21"/>
      <c r="CO627" s="26"/>
      <c r="CP627" s="26"/>
      <c r="CQ627" s="26"/>
      <c r="CR627" s="27"/>
      <c r="CS627" s="22"/>
      <c r="CT627" s="22"/>
      <c r="CU627" s="22"/>
      <c r="CV627" s="22"/>
      <c r="CW627" s="22"/>
      <c r="CX627" s="22"/>
      <c r="CY627" s="22"/>
      <c r="CZ627" s="22"/>
      <c r="DA627" s="22"/>
      <c r="DB627" s="22"/>
      <c r="DC627" s="22"/>
      <c r="DD627" s="22"/>
      <c r="DE627" s="22"/>
      <c r="DF627" s="22"/>
      <c r="DG627" s="22"/>
      <c r="DH627" s="22"/>
      <c r="DI627" s="22"/>
      <c r="DJ627" s="22"/>
      <c r="DK627" s="22"/>
      <c r="DL627" s="22"/>
      <c r="DM627" s="22"/>
      <c r="DN627" s="22"/>
      <c r="DO627" s="22"/>
      <c r="DP627" s="22"/>
      <c r="DQ627" s="22"/>
      <c r="DR627" s="22"/>
      <c r="DS627" s="22"/>
      <c r="DT627" s="22"/>
      <c r="DU627" s="22"/>
      <c r="DV627" s="22"/>
      <c r="DW627" s="22"/>
      <c r="DX627" s="22"/>
      <c r="DY627" s="22"/>
      <c r="DZ627" s="22"/>
      <c r="EA627" s="22"/>
      <c r="EB627" s="22"/>
      <c r="EC627" s="26"/>
      <c r="ED627" s="26"/>
      <c r="EE627" s="26"/>
      <c r="EF627" s="27"/>
      <c r="EG627" s="3"/>
    </row>
    <row r="628" spans="2:137" s="19" customFormat="1" ht="11.25" customHeight="1" x14ac:dyDescent="0.2">
      <c r="B628" s="25"/>
      <c r="C628" s="21"/>
      <c r="D628" s="21"/>
      <c r="E628" s="21"/>
      <c r="F628" s="21"/>
      <c r="G628" s="21" t="s">
        <v>21</v>
      </c>
      <c r="H628" s="21"/>
      <c r="I628" s="21"/>
      <c r="J628" s="21"/>
      <c r="K628" s="21" t="s">
        <v>8</v>
      </c>
      <c r="L628" s="21"/>
      <c r="M628" s="21"/>
      <c r="N628" s="21" t="s">
        <v>9</v>
      </c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  <c r="AA628" s="21"/>
      <c r="AB628" s="21"/>
      <c r="AC628" s="21"/>
      <c r="AD628" s="21"/>
      <c r="AE628" s="21"/>
      <c r="AF628" s="21"/>
      <c r="AG628" s="21"/>
      <c r="AH628" s="21"/>
      <c r="AI628" s="21"/>
      <c r="AJ628" s="21"/>
      <c r="AK628" s="21"/>
      <c r="AL628" s="21"/>
      <c r="AM628" s="21"/>
      <c r="AN628" s="21" t="str">
        <f>TEXT(AR625+AR626+AR627,"#,##0.#######")</f>
        <v>10,267.3</v>
      </c>
      <c r="AO628" s="21"/>
      <c r="AP628" s="21"/>
      <c r="AQ628" s="21"/>
      <c r="AR628" s="21"/>
      <c r="AS628" s="21"/>
      <c r="AT628" s="21"/>
      <c r="AU628" s="21"/>
      <c r="AV628" s="21"/>
      <c r="AW628" s="21"/>
      <c r="AX628" s="21"/>
      <c r="AY628" s="21"/>
      <c r="AZ628" s="21"/>
      <c r="BA628" s="21"/>
      <c r="BB628" s="21"/>
      <c r="BC628" s="21"/>
      <c r="BD628" s="21"/>
      <c r="BE628" s="21"/>
      <c r="BF628" s="21"/>
      <c r="BG628" s="21"/>
      <c r="BH628" s="21"/>
      <c r="BI628" s="21"/>
      <c r="BJ628" s="21"/>
      <c r="BK628" s="21"/>
      <c r="BL628" s="21"/>
      <c r="BM628" s="21"/>
      <c r="BN628" s="21"/>
      <c r="BO628" s="21"/>
      <c r="BP628" s="21"/>
      <c r="BQ628" s="21"/>
      <c r="BR628" s="21"/>
      <c r="BS628" s="21"/>
      <c r="BT628" s="21"/>
      <c r="BU628" s="21"/>
      <c r="BV628" s="21"/>
      <c r="BW628" s="21"/>
      <c r="BX628" s="21"/>
      <c r="BY628" s="21"/>
      <c r="BZ628" s="21"/>
      <c r="CA628" s="21"/>
      <c r="CB628" s="21"/>
      <c r="CC628" s="21"/>
      <c r="CD628" s="21"/>
      <c r="CE628" s="21"/>
      <c r="CF628" s="21"/>
      <c r="CG628" s="21"/>
      <c r="CH628" s="21"/>
      <c r="CI628" s="21"/>
      <c r="CJ628" s="21"/>
      <c r="CK628" s="21"/>
      <c r="CL628" s="21"/>
      <c r="CM628" s="21"/>
      <c r="CN628" s="21"/>
      <c r="CO628" s="26">
        <f>CQ628+CP628+CR628</f>
        <v>10267.299999999999</v>
      </c>
      <c r="CP628" s="26" t="str">
        <f>TEXT(AR626,"#,###.0")</f>
        <v>1,492.6</v>
      </c>
      <c r="CQ628" s="26" t="str">
        <f>TEXT(AR625,"#,###.0")</f>
        <v>6,480.7</v>
      </c>
      <c r="CR628" s="27" t="str">
        <f>TEXT(AR627,"#,###.0")</f>
        <v>2,294.0</v>
      </c>
      <c r="CS628" s="22"/>
      <c r="CT628" s="22"/>
      <c r="CU628" s="22"/>
      <c r="CV628" s="22"/>
      <c r="CW628" s="22"/>
      <c r="CX628" s="22"/>
      <c r="CY628" s="22"/>
      <c r="CZ628" s="22"/>
      <c r="DA628" s="22"/>
      <c r="DB628" s="22"/>
      <c r="DC628" s="22"/>
      <c r="DD628" s="22"/>
      <c r="DE628" s="22"/>
      <c r="DF628" s="22"/>
      <c r="DG628" s="22"/>
      <c r="DH628" s="22"/>
      <c r="DI628" s="22"/>
      <c r="DJ628" s="22"/>
      <c r="DK628" s="22"/>
      <c r="DL628" s="22"/>
      <c r="DM628" s="22"/>
      <c r="DN628" s="22"/>
      <c r="DO628" s="22"/>
      <c r="DP628" s="22"/>
      <c r="DQ628" s="22"/>
      <c r="DR628" s="22"/>
      <c r="DS628" s="22"/>
      <c r="DT628" s="22"/>
      <c r="DU628" s="22"/>
      <c r="DV628" s="22"/>
      <c r="DW628" s="22"/>
      <c r="DX628" s="22"/>
      <c r="DY628" s="22"/>
      <c r="DZ628" s="22"/>
      <c r="EA628" s="22"/>
      <c r="EB628" s="22"/>
      <c r="EC628" s="26">
        <f>EE628+ED628+EF628</f>
        <v>10267.299999999999</v>
      </c>
      <c r="ED628" s="26" t="str">
        <f>TEXT(AR626,"#,###.0")</f>
        <v>1,492.6</v>
      </c>
      <c r="EE628" s="26" t="str">
        <f>TEXT(AR625,"#,###.0")</f>
        <v>6,480.7</v>
      </c>
      <c r="EF628" s="27" t="str">
        <f>TEXT(AR627,"#,###.0")</f>
        <v>2,294.0</v>
      </c>
      <c r="EG628" s="3"/>
    </row>
    <row r="629" spans="2:137" s="19" customFormat="1" ht="11.25" customHeight="1" x14ac:dyDescent="0.2">
      <c r="B629" s="25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/>
      <c r="AI629" s="21"/>
      <c r="AJ629" s="21"/>
      <c r="AK629" s="21"/>
      <c r="AL629" s="21"/>
      <c r="AM629" s="21"/>
      <c r="AN629" s="21"/>
      <c r="AO629" s="21"/>
      <c r="AP629" s="21"/>
      <c r="AQ629" s="21"/>
      <c r="AR629" s="21"/>
      <c r="AS629" s="21"/>
      <c r="AT629" s="21"/>
      <c r="AU629" s="21"/>
      <c r="AV629" s="21"/>
      <c r="AW629" s="21"/>
      <c r="AX629" s="21"/>
      <c r="AY629" s="21"/>
      <c r="AZ629" s="21"/>
      <c r="BA629" s="21"/>
      <c r="BB629" s="21"/>
      <c r="BC629" s="21"/>
      <c r="BD629" s="21"/>
      <c r="BE629" s="21"/>
      <c r="BF629" s="21"/>
      <c r="BG629" s="21"/>
      <c r="BH629" s="21"/>
      <c r="BI629" s="21"/>
      <c r="BJ629" s="21"/>
      <c r="BK629" s="21"/>
      <c r="BL629" s="21"/>
      <c r="BM629" s="21"/>
      <c r="BN629" s="21"/>
      <c r="BO629" s="21"/>
      <c r="BP629" s="21"/>
      <c r="BQ629" s="21"/>
      <c r="BR629" s="21"/>
      <c r="BS629" s="21"/>
      <c r="BT629" s="21"/>
      <c r="BU629" s="21"/>
      <c r="BV629" s="21"/>
      <c r="BW629" s="21"/>
      <c r="BX629" s="21"/>
      <c r="BY629" s="21"/>
      <c r="BZ629" s="21"/>
      <c r="CA629" s="21"/>
      <c r="CB629" s="21"/>
      <c r="CC629" s="21"/>
      <c r="CD629" s="21"/>
      <c r="CE629" s="21"/>
      <c r="CF629" s="21"/>
      <c r="CG629" s="21"/>
      <c r="CH629" s="21"/>
      <c r="CI629" s="21"/>
      <c r="CJ629" s="21"/>
      <c r="CK629" s="21"/>
      <c r="CL629" s="21"/>
      <c r="CM629" s="21"/>
      <c r="CN629" s="21"/>
      <c r="CO629" s="26"/>
      <c r="CP629" s="26"/>
      <c r="CQ629" s="26"/>
      <c r="CR629" s="27"/>
      <c r="CS629" s="22"/>
      <c r="CT629" s="22"/>
      <c r="CU629" s="22"/>
      <c r="CV629" s="22"/>
      <c r="CW629" s="22"/>
      <c r="CX629" s="22"/>
      <c r="CY629" s="22"/>
      <c r="CZ629" s="22"/>
      <c r="DA629" s="22"/>
      <c r="DB629" s="22"/>
      <c r="DC629" s="22"/>
      <c r="DD629" s="22"/>
      <c r="DE629" s="22"/>
      <c r="DF629" s="22"/>
      <c r="DG629" s="22"/>
      <c r="DH629" s="22"/>
      <c r="DI629" s="22"/>
      <c r="DJ629" s="22"/>
      <c r="DK629" s="22"/>
      <c r="DL629" s="22"/>
      <c r="DM629" s="22"/>
      <c r="DN629" s="22"/>
      <c r="DO629" s="22"/>
      <c r="DP629" s="22"/>
      <c r="DQ629" s="22"/>
      <c r="DR629" s="22"/>
      <c r="DS629" s="22"/>
      <c r="DT629" s="22"/>
      <c r="DU629" s="22"/>
      <c r="DV629" s="22"/>
      <c r="DW629" s="22"/>
      <c r="DX629" s="22"/>
      <c r="DY629" s="22"/>
      <c r="DZ629" s="22"/>
      <c r="EA629" s="22"/>
      <c r="EB629" s="22"/>
      <c r="EC629" s="26"/>
      <c r="ED629" s="26"/>
      <c r="EE629" s="26"/>
      <c r="EF629" s="27"/>
      <c r="EG629" s="3"/>
    </row>
    <row r="630" spans="2:137" s="19" customFormat="1" ht="11.25" customHeight="1" x14ac:dyDescent="0.2">
      <c r="B630" s="25"/>
      <c r="C630" s="21"/>
      <c r="D630" s="21"/>
      <c r="E630" s="21" t="s">
        <v>35</v>
      </c>
      <c r="F630" s="21"/>
      <c r="G630" s="21" t="s">
        <v>37</v>
      </c>
      <c r="H630" s="21"/>
      <c r="I630" s="21" t="s">
        <v>21</v>
      </c>
      <c r="J630" s="21"/>
      <c r="K630" s="21"/>
      <c r="L630" s="21"/>
      <c r="M630" s="21" t="s">
        <v>8</v>
      </c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  <c r="AA630" s="21"/>
      <c r="AB630" s="21"/>
      <c r="AC630" s="21"/>
      <c r="AD630" s="21"/>
      <c r="AE630" s="21"/>
      <c r="AF630" s="21"/>
      <c r="AG630" s="21"/>
      <c r="AH630" s="21"/>
      <c r="AI630" s="21"/>
      <c r="AJ630" s="21"/>
      <c r="AK630" s="21"/>
      <c r="AL630" s="21"/>
      <c r="AM630" s="21"/>
      <c r="AN630" s="21"/>
      <c r="AO630" s="21"/>
      <c r="AP630" s="21"/>
      <c r="AQ630" s="21"/>
      <c r="AR630" s="21"/>
      <c r="AS630" s="21"/>
      <c r="AT630" s="21"/>
      <c r="AU630" s="21"/>
      <c r="AV630" s="21"/>
      <c r="AW630" s="21"/>
      <c r="AX630" s="21"/>
      <c r="AY630" s="21"/>
      <c r="AZ630" s="21"/>
      <c r="BA630" s="21"/>
      <c r="BB630" s="21"/>
      <c r="BC630" s="21"/>
      <c r="BD630" s="21"/>
      <c r="BE630" s="21"/>
      <c r="BF630" s="21"/>
      <c r="BG630" s="21"/>
      <c r="BH630" s="21"/>
      <c r="BI630" s="21"/>
      <c r="BJ630" s="21"/>
      <c r="BK630" s="21"/>
      <c r="BL630" s="21"/>
      <c r="BM630" s="21"/>
      <c r="BN630" s="21"/>
      <c r="BO630" s="21"/>
      <c r="BP630" s="21"/>
      <c r="BQ630" s="21"/>
      <c r="BR630" s="21"/>
      <c r="BS630" s="21"/>
      <c r="BT630" s="21"/>
      <c r="BU630" s="21"/>
      <c r="BV630" s="21"/>
      <c r="BW630" s="21"/>
      <c r="BX630" s="21"/>
      <c r="BY630" s="21"/>
      <c r="BZ630" s="21"/>
      <c r="CA630" s="21"/>
      <c r="CB630" s="21"/>
      <c r="CC630" s="21"/>
      <c r="CD630" s="21"/>
      <c r="CE630" s="21"/>
      <c r="CF630" s="21"/>
      <c r="CG630" s="21"/>
      <c r="CH630" s="21"/>
      <c r="CI630" s="21"/>
      <c r="CJ630" s="21"/>
      <c r="CK630" s="21"/>
      <c r="CL630" s="21"/>
      <c r="CM630" s="21"/>
      <c r="CN630" s="21"/>
      <c r="CO630" s="26"/>
      <c r="CP630" s="26"/>
      <c r="CQ630" s="26"/>
      <c r="CR630" s="27"/>
      <c r="CS630" s="22"/>
      <c r="CT630" s="22"/>
      <c r="CU630" s="22"/>
      <c r="CV630" s="22"/>
      <c r="CW630" s="22"/>
      <c r="CX630" s="22"/>
      <c r="CY630" s="22"/>
      <c r="CZ630" s="22"/>
      <c r="DA630" s="22"/>
      <c r="DB630" s="22"/>
      <c r="DC630" s="22"/>
      <c r="DD630" s="22"/>
      <c r="DE630" s="22"/>
      <c r="DF630" s="22"/>
      <c r="DG630" s="22"/>
      <c r="DH630" s="22"/>
      <c r="DI630" s="22"/>
      <c r="DJ630" s="22"/>
      <c r="DK630" s="22"/>
      <c r="DL630" s="22"/>
      <c r="DM630" s="22"/>
      <c r="DN630" s="22"/>
      <c r="DO630" s="22"/>
      <c r="DP630" s="22"/>
      <c r="DQ630" s="22"/>
      <c r="DR630" s="22"/>
      <c r="DS630" s="22"/>
      <c r="DT630" s="22"/>
      <c r="DU630" s="22"/>
      <c r="DV630" s="22"/>
      <c r="DW630" s="22"/>
      <c r="DX630" s="22"/>
      <c r="DY630" s="22"/>
      <c r="DZ630" s="22"/>
      <c r="EA630" s="22"/>
      <c r="EB630" s="22"/>
      <c r="EC630" s="26"/>
      <c r="ED630" s="26"/>
      <c r="EE630" s="26"/>
      <c r="EF630" s="27"/>
      <c r="EG630" s="3"/>
    </row>
    <row r="631" spans="2:137" s="19" customFormat="1" ht="11.25" customHeight="1" x14ac:dyDescent="0.2">
      <c r="B631" s="25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  <c r="AA631" s="21"/>
      <c r="AB631" s="21"/>
      <c r="AC631" s="21"/>
      <c r="AD631" s="21"/>
      <c r="AE631" s="21"/>
      <c r="AF631" s="21"/>
      <c r="AG631" s="21"/>
      <c r="AH631" s="21"/>
      <c r="AI631" s="21"/>
      <c r="AJ631" s="21"/>
      <c r="AK631" s="21"/>
      <c r="AL631" s="21"/>
      <c r="AM631" s="21"/>
      <c r="AN631" s="21"/>
      <c r="AO631" s="21"/>
      <c r="AP631" s="21"/>
      <c r="AQ631" s="21"/>
      <c r="AR631" s="21"/>
      <c r="AS631" s="21"/>
      <c r="AT631" s="21"/>
      <c r="AU631" s="21"/>
      <c r="AV631" s="21"/>
      <c r="AW631" s="21"/>
      <c r="AX631" s="21"/>
      <c r="AY631" s="21"/>
      <c r="AZ631" s="21"/>
      <c r="BA631" s="21"/>
      <c r="BB631" s="21"/>
      <c r="BC631" s="21"/>
      <c r="BD631" s="21"/>
      <c r="BE631" s="21"/>
      <c r="BF631" s="21"/>
      <c r="BG631" s="21"/>
      <c r="BH631" s="21"/>
      <c r="BI631" s="21"/>
      <c r="BJ631" s="21"/>
      <c r="BK631" s="21"/>
      <c r="BL631" s="21"/>
      <c r="BM631" s="21"/>
      <c r="BN631" s="21"/>
      <c r="BO631" s="21"/>
      <c r="BP631" s="21"/>
      <c r="BQ631" s="21"/>
      <c r="BR631" s="21"/>
      <c r="BS631" s="21"/>
      <c r="BT631" s="21"/>
      <c r="BU631" s="21"/>
      <c r="BV631" s="21"/>
      <c r="BW631" s="21"/>
      <c r="BX631" s="21"/>
      <c r="BY631" s="21"/>
      <c r="BZ631" s="21"/>
      <c r="CA631" s="21"/>
      <c r="CB631" s="21"/>
      <c r="CC631" s="21"/>
      <c r="CD631" s="21"/>
      <c r="CE631" s="21"/>
      <c r="CF631" s="21"/>
      <c r="CG631" s="21"/>
      <c r="CH631" s="21"/>
      <c r="CI631" s="21"/>
      <c r="CJ631" s="21"/>
      <c r="CK631" s="21"/>
      <c r="CL631" s="21"/>
      <c r="CM631" s="21"/>
      <c r="CN631" s="21"/>
      <c r="CO631" s="26"/>
      <c r="CP631" s="26"/>
      <c r="CQ631" s="26"/>
      <c r="CR631" s="27"/>
      <c r="CS631" s="22"/>
      <c r="CT631" s="22"/>
      <c r="CU631" s="22"/>
      <c r="CV631" s="22"/>
      <c r="CW631" s="22"/>
      <c r="CX631" s="22"/>
      <c r="CY631" s="22"/>
      <c r="CZ631" s="22"/>
      <c r="DA631" s="22"/>
      <c r="DB631" s="22"/>
      <c r="DC631" s="22"/>
      <c r="DD631" s="22"/>
      <c r="DE631" s="22"/>
      <c r="DF631" s="22"/>
      <c r="DG631" s="22"/>
      <c r="DH631" s="22"/>
      <c r="DI631" s="22"/>
      <c r="DJ631" s="22"/>
      <c r="DK631" s="22"/>
      <c r="DL631" s="22"/>
      <c r="DM631" s="22"/>
      <c r="DN631" s="22"/>
      <c r="DO631" s="22"/>
      <c r="DP631" s="22"/>
      <c r="DQ631" s="22"/>
      <c r="DR631" s="22"/>
      <c r="DS631" s="22"/>
      <c r="DT631" s="22"/>
      <c r="DU631" s="22"/>
      <c r="DV631" s="22"/>
      <c r="DW631" s="22"/>
      <c r="DX631" s="22"/>
      <c r="DY631" s="22"/>
      <c r="DZ631" s="22"/>
      <c r="EA631" s="22"/>
      <c r="EB631" s="22"/>
      <c r="EC631" s="26"/>
      <c r="ED631" s="26"/>
      <c r="EE631" s="26"/>
      <c r="EF631" s="27"/>
      <c r="EG631" s="3"/>
    </row>
    <row r="632" spans="2:137" s="19" customFormat="1" ht="11.25" customHeight="1" x14ac:dyDescent="0.2">
      <c r="B632" s="25"/>
      <c r="C632" s="21"/>
      <c r="D632" s="21"/>
      <c r="E632" s="21"/>
      <c r="F632" s="21"/>
      <c r="G632" s="21"/>
      <c r="H632" s="21" t="s">
        <v>3</v>
      </c>
      <c r="I632" s="21"/>
      <c r="J632" s="21"/>
      <c r="K632" s="21"/>
      <c r="L632" s="21"/>
      <c r="M632" s="21"/>
      <c r="N632" s="21"/>
      <c r="O632" s="21" t="s">
        <v>9</v>
      </c>
      <c r="P632" s="21"/>
      <c r="Q632" s="21" t="str">
        <f>TEXT(EE616,"#,###.##")</f>
        <v>17,992.2</v>
      </c>
      <c r="R632" s="21"/>
      <c r="S632" s="21"/>
      <c r="T632" s="21"/>
      <c r="U632" s="21"/>
      <c r="V632" s="21"/>
      <c r="W632" s="21"/>
      <c r="X632" s="21"/>
      <c r="Y632" s="21"/>
      <c r="Z632" s="21" t="s">
        <v>26</v>
      </c>
      <c r="AA632" s="21"/>
      <c r="AB632" s="21" t="str">
        <f>TEXT(EE628,"#,###.##")</f>
        <v>6,480.7</v>
      </c>
      <c r="AC632" s="21"/>
      <c r="AD632" s="21"/>
      <c r="AE632" s="21"/>
      <c r="AF632" s="21"/>
      <c r="AG632" s="21"/>
      <c r="AH632" s="21"/>
      <c r="AI632" s="21"/>
      <c r="AJ632" s="21" t="s">
        <v>11</v>
      </c>
      <c r="AK632" s="21"/>
      <c r="AL632" s="21"/>
      <c r="AM632" s="21" t="str">
        <f>TEXT(TRUNC(EE616+EE628,1),"#,##0.#")</f>
        <v>24,472.9</v>
      </c>
      <c r="AN632" s="21"/>
      <c r="AO632" s="21"/>
      <c r="AP632" s="21"/>
      <c r="AQ632" s="21"/>
      <c r="AR632" s="21"/>
      <c r="AS632" s="21"/>
      <c r="AT632" s="21"/>
      <c r="AU632" s="21"/>
      <c r="AV632" s="21"/>
      <c r="AW632" s="21"/>
      <c r="AX632" s="21"/>
      <c r="AY632" s="21"/>
      <c r="AZ632" s="21"/>
      <c r="BA632" s="21"/>
      <c r="BB632" s="21"/>
      <c r="BC632" s="21"/>
      <c r="BD632" s="21"/>
      <c r="BE632" s="21"/>
      <c r="BF632" s="21"/>
      <c r="BG632" s="21"/>
      <c r="BH632" s="21"/>
      <c r="BI632" s="21"/>
      <c r="BJ632" s="21"/>
      <c r="BK632" s="21"/>
      <c r="BL632" s="21"/>
      <c r="BM632" s="21"/>
      <c r="BN632" s="21"/>
      <c r="BO632" s="21"/>
      <c r="BP632" s="21"/>
      <c r="BQ632" s="21"/>
      <c r="BR632" s="21"/>
      <c r="BS632" s="21"/>
      <c r="BT632" s="21"/>
      <c r="BU632" s="21"/>
      <c r="BV632" s="21"/>
      <c r="BW632" s="21"/>
      <c r="BX632" s="21"/>
      <c r="BY632" s="21"/>
      <c r="BZ632" s="21"/>
      <c r="CA632" s="21"/>
      <c r="CB632" s="21"/>
      <c r="CC632" s="21"/>
      <c r="CD632" s="21"/>
      <c r="CE632" s="21"/>
      <c r="CF632" s="21"/>
      <c r="CG632" s="21"/>
      <c r="CH632" s="21"/>
      <c r="CI632" s="21"/>
      <c r="CJ632" s="21"/>
      <c r="CK632" s="21"/>
      <c r="CL632" s="21"/>
      <c r="CM632" s="21"/>
      <c r="CN632" s="21"/>
      <c r="CO632" s="26"/>
      <c r="CP632" s="26"/>
      <c r="CQ632" s="26"/>
      <c r="CR632" s="27"/>
      <c r="CS632" s="22"/>
      <c r="CT632" s="22"/>
      <c r="CU632" s="22"/>
      <c r="CV632" s="22"/>
      <c r="CW632" s="22"/>
      <c r="CX632" s="22"/>
      <c r="CY632" s="22"/>
      <c r="CZ632" s="22"/>
      <c r="DA632" s="22"/>
      <c r="DB632" s="22"/>
      <c r="DC632" s="22"/>
      <c r="DD632" s="22"/>
      <c r="DE632" s="22"/>
      <c r="DF632" s="22"/>
      <c r="DG632" s="22"/>
      <c r="DH632" s="22"/>
      <c r="DI632" s="22"/>
      <c r="DJ632" s="22"/>
      <c r="DK632" s="22"/>
      <c r="DL632" s="22"/>
      <c r="DM632" s="22"/>
      <c r="DN632" s="22"/>
      <c r="DO632" s="22"/>
      <c r="DP632" s="22"/>
      <c r="DQ632" s="22"/>
      <c r="DR632" s="22"/>
      <c r="DS632" s="22"/>
      <c r="DT632" s="22"/>
      <c r="DU632" s="22"/>
      <c r="DV632" s="22"/>
      <c r="DW632" s="22"/>
      <c r="DX632" s="22"/>
      <c r="DY632" s="22"/>
      <c r="DZ632" s="22"/>
      <c r="EA632" s="22"/>
      <c r="EB632" s="22"/>
      <c r="EC632" s="26"/>
      <c r="ED632" s="26"/>
      <c r="EE632" s="26"/>
      <c r="EF632" s="27"/>
      <c r="EG632" s="3"/>
    </row>
    <row r="633" spans="2:137" s="19" customFormat="1" ht="11.25" customHeight="1" x14ac:dyDescent="0.2">
      <c r="B633" s="25"/>
      <c r="C633" s="21"/>
      <c r="D633" s="21"/>
      <c r="E633" s="21"/>
      <c r="F633" s="21"/>
      <c r="G633" s="21"/>
      <c r="H633" s="21" t="s">
        <v>4</v>
      </c>
      <c r="I633" s="21"/>
      <c r="J633" s="21"/>
      <c r="K633" s="21"/>
      <c r="L633" s="21"/>
      <c r="M633" s="21"/>
      <c r="N633" s="21"/>
      <c r="O633" s="21" t="s">
        <v>9</v>
      </c>
      <c r="P633" s="21"/>
      <c r="Q633" s="21" t="str">
        <f>TEXT(ED619,"#,###.##")</f>
        <v>269.8</v>
      </c>
      <c r="R633" s="21"/>
      <c r="S633" s="21"/>
      <c r="T633" s="21"/>
      <c r="U633" s="21"/>
      <c r="V633" s="21"/>
      <c r="W633" s="21" t="s">
        <v>26</v>
      </c>
      <c r="X633" s="21"/>
      <c r="Y633" s="21" t="str">
        <f>TEXT(ED628,"#,###.##")</f>
        <v>1,492.6</v>
      </c>
      <c r="Z633" s="21"/>
      <c r="AA633" s="21"/>
      <c r="AB633" s="21"/>
      <c r="AC633" s="21"/>
      <c r="AD633" s="21"/>
      <c r="AE633" s="21"/>
      <c r="AF633" s="21"/>
      <c r="AG633" s="21" t="s">
        <v>11</v>
      </c>
      <c r="AH633" s="21"/>
      <c r="AI633" s="21"/>
      <c r="AJ633" s="21" t="str">
        <f>TEXT(TRUNC(ED619+ED628,1),"#,##0.#")</f>
        <v>1,762.4</v>
      </c>
      <c r="AK633" s="21"/>
      <c r="AL633" s="21"/>
      <c r="AM633" s="21"/>
      <c r="AN633" s="21"/>
      <c r="AO633" s="21"/>
      <c r="AP633" s="21"/>
      <c r="AQ633" s="21"/>
      <c r="AR633" s="21"/>
      <c r="AS633" s="21"/>
      <c r="AT633" s="21"/>
      <c r="AU633" s="21"/>
      <c r="AV633" s="21"/>
      <c r="AW633" s="21"/>
      <c r="AX633" s="21"/>
      <c r="AY633" s="21"/>
      <c r="AZ633" s="21"/>
      <c r="BA633" s="21"/>
      <c r="BB633" s="21"/>
      <c r="BC633" s="21"/>
      <c r="BD633" s="21"/>
      <c r="BE633" s="21"/>
      <c r="BF633" s="21"/>
      <c r="BG633" s="21"/>
      <c r="BH633" s="21"/>
      <c r="BI633" s="21"/>
      <c r="BJ633" s="21"/>
      <c r="BK633" s="21"/>
      <c r="BL633" s="21"/>
      <c r="BM633" s="21"/>
      <c r="BN633" s="21"/>
      <c r="BO633" s="21"/>
      <c r="BP633" s="21"/>
      <c r="BQ633" s="21"/>
      <c r="BR633" s="21"/>
      <c r="BS633" s="21"/>
      <c r="BT633" s="21"/>
      <c r="BU633" s="21"/>
      <c r="BV633" s="21"/>
      <c r="BW633" s="21"/>
      <c r="BX633" s="21"/>
      <c r="BY633" s="21"/>
      <c r="BZ633" s="21"/>
      <c r="CA633" s="21"/>
      <c r="CB633" s="21"/>
      <c r="CC633" s="21"/>
      <c r="CD633" s="21"/>
      <c r="CE633" s="21"/>
      <c r="CF633" s="21"/>
      <c r="CG633" s="21"/>
      <c r="CH633" s="21"/>
      <c r="CI633" s="21"/>
      <c r="CJ633" s="21"/>
      <c r="CK633" s="21"/>
      <c r="CL633" s="21"/>
      <c r="CM633" s="21"/>
      <c r="CN633" s="21"/>
      <c r="CO633" s="26"/>
      <c r="CP633" s="26"/>
      <c r="CQ633" s="26"/>
      <c r="CR633" s="27"/>
      <c r="CS633" s="22"/>
      <c r="CT633" s="22"/>
      <c r="CU633" s="22"/>
      <c r="CV633" s="22"/>
      <c r="CW633" s="22"/>
      <c r="CX633" s="22"/>
      <c r="CY633" s="22"/>
      <c r="CZ633" s="22"/>
      <c r="DA633" s="22"/>
      <c r="DB633" s="22"/>
      <c r="DC633" s="22"/>
      <c r="DD633" s="22"/>
      <c r="DE633" s="22"/>
      <c r="DF633" s="22"/>
      <c r="DG633" s="22"/>
      <c r="DH633" s="22"/>
      <c r="DI633" s="22"/>
      <c r="DJ633" s="22"/>
      <c r="DK633" s="22"/>
      <c r="DL633" s="22"/>
      <c r="DM633" s="22"/>
      <c r="DN633" s="22"/>
      <c r="DO633" s="22"/>
      <c r="DP633" s="22"/>
      <c r="DQ633" s="22"/>
      <c r="DR633" s="22"/>
      <c r="DS633" s="22"/>
      <c r="DT633" s="22"/>
      <c r="DU633" s="22"/>
      <c r="DV633" s="22"/>
      <c r="DW633" s="22"/>
      <c r="DX633" s="22"/>
      <c r="DY633" s="22"/>
      <c r="DZ633" s="22"/>
      <c r="EA633" s="22"/>
      <c r="EB633" s="22"/>
      <c r="EC633" s="26"/>
      <c r="ED633" s="26"/>
      <c r="EE633" s="26"/>
      <c r="EF633" s="27"/>
      <c r="EG633" s="3"/>
    </row>
    <row r="634" spans="2:137" s="19" customFormat="1" ht="11.25" customHeight="1" x14ac:dyDescent="0.2">
      <c r="B634" s="25"/>
      <c r="C634" s="21"/>
      <c r="D634" s="21"/>
      <c r="E634" s="21"/>
      <c r="F634" s="21"/>
      <c r="G634" s="21"/>
      <c r="H634" s="21" t="s">
        <v>19</v>
      </c>
      <c r="I634" s="21"/>
      <c r="J634" s="21"/>
      <c r="K634" s="21"/>
      <c r="L634" s="21" t="s">
        <v>20</v>
      </c>
      <c r="M634" s="21"/>
      <c r="N634" s="21"/>
      <c r="O634" s="21" t="s">
        <v>9</v>
      </c>
      <c r="P634" s="21"/>
      <c r="Q634" s="21" t="str">
        <f>EF628</f>
        <v>2,294.0</v>
      </c>
      <c r="R634" s="21"/>
      <c r="S634" s="21"/>
      <c r="T634" s="21"/>
      <c r="U634" s="21"/>
      <c r="V634" s="21"/>
      <c r="W634" s="21"/>
      <c r="X634" s="21"/>
      <c r="Y634" s="21"/>
      <c r="Z634" s="21"/>
      <c r="AA634" s="21"/>
      <c r="AB634" s="21"/>
      <c r="AC634" s="21"/>
      <c r="AD634" s="21"/>
      <c r="AE634" s="21"/>
      <c r="AF634" s="21"/>
      <c r="AG634" s="21"/>
      <c r="AH634" s="21"/>
      <c r="AI634" s="21"/>
      <c r="AJ634" s="21"/>
      <c r="AK634" s="21"/>
      <c r="AL634" s="21"/>
      <c r="AM634" s="21"/>
      <c r="AN634" s="21"/>
      <c r="AO634" s="21"/>
      <c r="AP634" s="21"/>
      <c r="AQ634" s="21"/>
      <c r="AR634" s="21"/>
      <c r="AS634" s="21"/>
      <c r="AT634" s="21"/>
      <c r="AU634" s="21"/>
      <c r="AV634" s="21"/>
      <c r="AW634" s="21"/>
      <c r="AX634" s="21"/>
      <c r="AY634" s="21"/>
      <c r="AZ634" s="21"/>
      <c r="BA634" s="21"/>
      <c r="BB634" s="21"/>
      <c r="BC634" s="21"/>
      <c r="BD634" s="21"/>
      <c r="BE634" s="21"/>
      <c r="BF634" s="21"/>
      <c r="BG634" s="21"/>
      <c r="BH634" s="21"/>
      <c r="BI634" s="21"/>
      <c r="BJ634" s="21"/>
      <c r="BK634" s="21"/>
      <c r="BL634" s="21"/>
      <c r="BM634" s="21"/>
      <c r="BN634" s="21"/>
      <c r="BO634" s="21"/>
      <c r="BP634" s="21"/>
      <c r="BQ634" s="21"/>
      <c r="BR634" s="21"/>
      <c r="BS634" s="21"/>
      <c r="BT634" s="21"/>
      <c r="BU634" s="21"/>
      <c r="BV634" s="21"/>
      <c r="BW634" s="21"/>
      <c r="BX634" s="21"/>
      <c r="BY634" s="21"/>
      <c r="BZ634" s="21"/>
      <c r="CA634" s="21"/>
      <c r="CB634" s="21"/>
      <c r="CC634" s="21"/>
      <c r="CD634" s="21"/>
      <c r="CE634" s="21"/>
      <c r="CF634" s="21"/>
      <c r="CG634" s="21"/>
      <c r="CH634" s="21"/>
      <c r="CI634" s="21"/>
      <c r="CJ634" s="21"/>
      <c r="CK634" s="21"/>
      <c r="CL634" s="21"/>
      <c r="CM634" s="21"/>
      <c r="CN634" s="21"/>
      <c r="CO634" s="26"/>
      <c r="CP634" s="26"/>
      <c r="CQ634" s="26"/>
      <c r="CR634" s="27"/>
      <c r="CS634" s="22"/>
      <c r="CT634" s="22"/>
      <c r="CU634" s="22"/>
      <c r="CV634" s="22"/>
      <c r="CW634" s="22"/>
      <c r="CX634" s="22"/>
      <c r="CY634" s="22"/>
      <c r="CZ634" s="22"/>
      <c r="DA634" s="22"/>
      <c r="DB634" s="22"/>
      <c r="DC634" s="22"/>
      <c r="DD634" s="22"/>
      <c r="DE634" s="22"/>
      <c r="DF634" s="22"/>
      <c r="DG634" s="22"/>
      <c r="DH634" s="22"/>
      <c r="DI634" s="22"/>
      <c r="DJ634" s="22"/>
      <c r="DK634" s="22"/>
      <c r="DL634" s="22"/>
      <c r="DM634" s="22"/>
      <c r="DN634" s="22"/>
      <c r="DO634" s="22"/>
      <c r="DP634" s="22"/>
      <c r="DQ634" s="22"/>
      <c r="DR634" s="22"/>
      <c r="DS634" s="22"/>
      <c r="DT634" s="22"/>
      <c r="DU634" s="22"/>
      <c r="DV634" s="22"/>
      <c r="DW634" s="22"/>
      <c r="DX634" s="22"/>
      <c r="DY634" s="22"/>
      <c r="DZ634" s="22"/>
      <c r="EA634" s="22"/>
      <c r="EB634" s="22"/>
      <c r="EC634" s="26"/>
      <c r="ED634" s="26"/>
      <c r="EE634" s="26"/>
      <c r="EF634" s="27"/>
      <c r="EG634" s="3"/>
    </row>
    <row r="635" spans="2:137" s="19" customFormat="1" ht="11.25" customHeight="1" x14ac:dyDescent="0.2">
      <c r="B635" s="25"/>
      <c r="C635" s="21"/>
      <c r="D635" s="21"/>
      <c r="E635" s="21"/>
      <c r="F635" s="21"/>
      <c r="G635" s="21"/>
      <c r="H635" s="21"/>
      <c r="I635" s="21"/>
      <c r="J635" s="21" t="s">
        <v>8</v>
      </c>
      <c r="K635" s="21"/>
      <c r="L635" s="21"/>
      <c r="M635" s="21"/>
      <c r="N635" s="21"/>
      <c r="O635" s="21" t="s">
        <v>9</v>
      </c>
      <c r="P635" s="21"/>
      <c r="Q635" s="21"/>
      <c r="R635" s="21" t="str">
        <f>TEXT(AM632+AJ633+Q634,"#,##0.#######")</f>
        <v>28,529.3</v>
      </c>
      <c r="S635" s="21"/>
      <c r="T635" s="21"/>
      <c r="U635" s="21"/>
      <c r="V635" s="21"/>
      <c r="W635" s="21"/>
      <c r="X635" s="21"/>
      <c r="Y635" s="21"/>
      <c r="Z635" s="21"/>
      <c r="AA635" s="21"/>
      <c r="AB635" s="21"/>
      <c r="AC635" s="21"/>
      <c r="AD635" s="21"/>
      <c r="AE635" s="21"/>
      <c r="AF635" s="21"/>
      <c r="AG635" s="21"/>
      <c r="AH635" s="21"/>
      <c r="AI635" s="21"/>
      <c r="AJ635" s="21"/>
      <c r="AK635" s="21"/>
      <c r="AL635" s="21"/>
      <c r="AM635" s="21"/>
      <c r="AN635" s="21"/>
      <c r="AO635" s="21"/>
      <c r="AP635" s="21"/>
      <c r="AQ635" s="21"/>
      <c r="AR635" s="21"/>
      <c r="AS635" s="21"/>
      <c r="AT635" s="21"/>
      <c r="AU635" s="21"/>
      <c r="AV635" s="21"/>
      <c r="AW635" s="21"/>
      <c r="AX635" s="21"/>
      <c r="AY635" s="21"/>
      <c r="AZ635" s="21"/>
      <c r="BA635" s="21"/>
      <c r="BB635" s="21"/>
      <c r="BC635" s="21"/>
      <c r="BD635" s="21"/>
      <c r="BE635" s="21"/>
      <c r="BF635" s="21"/>
      <c r="BG635" s="21"/>
      <c r="BH635" s="21"/>
      <c r="BI635" s="21"/>
      <c r="BJ635" s="21"/>
      <c r="BK635" s="21"/>
      <c r="BL635" s="21"/>
      <c r="BM635" s="21"/>
      <c r="BN635" s="21"/>
      <c r="BO635" s="21"/>
      <c r="BP635" s="21"/>
      <c r="BQ635" s="21"/>
      <c r="BR635" s="21"/>
      <c r="BS635" s="21"/>
      <c r="BT635" s="21"/>
      <c r="BU635" s="21"/>
      <c r="BV635" s="21"/>
      <c r="BW635" s="21"/>
      <c r="BX635" s="21"/>
      <c r="BY635" s="21"/>
      <c r="BZ635" s="21"/>
      <c r="CA635" s="21"/>
      <c r="CB635" s="21"/>
      <c r="CC635" s="21"/>
      <c r="CD635" s="21"/>
      <c r="CE635" s="21"/>
      <c r="CF635" s="21"/>
      <c r="CG635" s="21"/>
      <c r="CH635" s="21"/>
      <c r="CI635" s="21"/>
      <c r="CJ635" s="21"/>
      <c r="CK635" s="21"/>
      <c r="CL635" s="21"/>
      <c r="CM635" s="21"/>
      <c r="CN635" s="21"/>
      <c r="CO635" s="26">
        <f>CQ635+CP635+CR635</f>
        <v>28529.300000000003</v>
      </c>
      <c r="CP635" s="26" t="str">
        <f>TEXT(AJ633,"#,###.0")</f>
        <v>1,762.4</v>
      </c>
      <c r="CQ635" s="26" t="str">
        <f>TEXT(AM632,"#,###.0")</f>
        <v>24,472.9</v>
      </c>
      <c r="CR635" s="27" t="str">
        <f>TEXT(Q634,"#,###.0")</f>
        <v>2,294.0</v>
      </c>
      <c r="CS635" s="22"/>
      <c r="CT635" s="22"/>
      <c r="CU635" s="22"/>
      <c r="CV635" s="22"/>
      <c r="CW635" s="22"/>
      <c r="CX635" s="22"/>
      <c r="CY635" s="22"/>
      <c r="CZ635" s="22"/>
      <c r="DA635" s="22"/>
      <c r="DB635" s="22"/>
      <c r="DC635" s="22"/>
      <c r="DD635" s="22"/>
      <c r="DE635" s="22"/>
      <c r="DF635" s="22"/>
      <c r="DG635" s="22"/>
      <c r="DH635" s="22"/>
      <c r="DI635" s="22"/>
      <c r="DJ635" s="22"/>
      <c r="DK635" s="22"/>
      <c r="DL635" s="22"/>
      <c r="DM635" s="22"/>
      <c r="DN635" s="22"/>
      <c r="DO635" s="22"/>
      <c r="DP635" s="22"/>
      <c r="DQ635" s="22"/>
      <c r="DR635" s="22"/>
      <c r="DS635" s="22"/>
      <c r="DT635" s="22"/>
      <c r="DU635" s="22"/>
      <c r="DV635" s="22"/>
      <c r="DW635" s="22"/>
      <c r="DX635" s="22"/>
      <c r="DY635" s="22"/>
      <c r="DZ635" s="22"/>
      <c r="EA635" s="22"/>
      <c r="EB635" s="22"/>
      <c r="EC635" s="26">
        <f>EE635+ED635+EF635</f>
        <v>28529.300000000003</v>
      </c>
      <c r="ED635" s="26" t="str">
        <f>TEXT(AJ633,"#,###.0")</f>
        <v>1,762.4</v>
      </c>
      <c r="EE635" s="26" t="str">
        <f>TEXT(AM632,"#,###.0")</f>
        <v>24,472.9</v>
      </c>
      <c r="EF635" s="27" t="str">
        <f>TEXT(Q634,"#,###.0")</f>
        <v>2,294.0</v>
      </c>
      <c r="EG635" s="3"/>
    </row>
    <row r="636" spans="2:137" s="19" customFormat="1" ht="11.25" customHeight="1" x14ac:dyDescent="0.2">
      <c r="B636" s="25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  <c r="AA636" s="21"/>
      <c r="AB636" s="21"/>
      <c r="AC636" s="21"/>
      <c r="AD636" s="21"/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/>
      <c r="AQ636" s="21"/>
      <c r="AR636" s="21"/>
      <c r="AS636" s="21"/>
      <c r="AT636" s="21"/>
      <c r="AU636" s="21"/>
      <c r="AV636" s="21"/>
      <c r="AW636" s="21"/>
      <c r="AX636" s="21"/>
      <c r="AY636" s="21"/>
      <c r="AZ636" s="21"/>
      <c r="BA636" s="21"/>
      <c r="BB636" s="21"/>
      <c r="BC636" s="21"/>
      <c r="BD636" s="21"/>
      <c r="BE636" s="21"/>
      <c r="BF636" s="21"/>
      <c r="BG636" s="21"/>
      <c r="BH636" s="21"/>
      <c r="BI636" s="21"/>
      <c r="BJ636" s="21"/>
      <c r="BK636" s="21"/>
      <c r="BL636" s="21"/>
      <c r="BM636" s="21"/>
      <c r="BN636" s="21"/>
      <c r="BO636" s="21"/>
      <c r="BP636" s="21"/>
      <c r="BQ636" s="21"/>
      <c r="BR636" s="21"/>
      <c r="BS636" s="21"/>
      <c r="BT636" s="21"/>
      <c r="BU636" s="21"/>
      <c r="BV636" s="21"/>
      <c r="BW636" s="21"/>
      <c r="BX636" s="21"/>
      <c r="BY636" s="21"/>
      <c r="BZ636" s="21"/>
      <c r="CA636" s="21"/>
      <c r="CB636" s="21"/>
      <c r="CC636" s="21"/>
      <c r="CD636" s="21"/>
      <c r="CE636" s="21"/>
      <c r="CF636" s="21"/>
      <c r="CG636" s="21"/>
      <c r="CH636" s="21"/>
      <c r="CI636" s="21"/>
      <c r="CJ636" s="21"/>
      <c r="CK636" s="21"/>
      <c r="CL636" s="21"/>
      <c r="CM636" s="21"/>
      <c r="CN636" s="21"/>
      <c r="CO636" s="26"/>
      <c r="CP636" s="26"/>
      <c r="CQ636" s="26"/>
      <c r="CR636" s="27"/>
      <c r="CS636" s="22"/>
      <c r="CT636" s="22"/>
      <c r="CU636" s="22"/>
      <c r="CV636" s="22"/>
      <c r="CW636" s="22"/>
      <c r="CX636" s="22"/>
      <c r="CY636" s="22"/>
      <c r="CZ636" s="22"/>
      <c r="DA636" s="22"/>
      <c r="DB636" s="22"/>
      <c r="DC636" s="22"/>
      <c r="DD636" s="22"/>
      <c r="DE636" s="22"/>
      <c r="DF636" s="22"/>
      <c r="DG636" s="22"/>
      <c r="DH636" s="22"/>
      <c r="DI636" s="22"/>
      <c r="DJ636" s="22"/>
      <c r="DK636" s="22"/>
      <c r="DL636" s="22"/>
      <c r="DM636" s="22"/>
      <c r="DN636" s="22"/>
      <c r="DO636" s="22"/>
      <c r="DP636" s="22"/>
      <c r="DQ636" s="22"/>
      <c r="DR636" s="22"/>
      <c r="DS636" s="22"/>
      <c r="DT636" s="22"/>
      <c r="DU636" s="22"/>
      <c r="DV636" s="22"/>
      <c r="DW636" s="22"/>
      <c r="DX636" s="22"/>
      <c r="DY636" s="22"/>
      <c r="DZ636" s="22"/>
      <c r="EA636" s="22"/>
      <c r="EB636" s="22"/>
      <c r="EC636" s="26"/>
      <c r="ED636" s="26"/>
      <c r="EE636" s="26"/>
      <c r="EF636" s="27"/>
      <c r="EG636" s="3"/>
    </row>
    <row r="637" spans="2:137" s="19" customFormat="1" ht="11.25" customHeight="1" x14ac:dyDescent="0.2">
      <c r="B637" s="25"/>
      <c r="C637" s="21"/>
      <c r="D637" s="21" t="s">
        <v>27</v>
      </c>
      <c r="E637" s="21"/>
      <c r="F637" s="21"/>
      <c r="G637" s="21" t="s">
        <v>102</v>
      </c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/>
      <c r="AQ637" s="21"/>
      <c r="AR637" s="21"/>
      <c r="AS637" s="21"/>
      <c r="AT637" s="21"/>
      <c r="AU637" s="21"/>
      <c r="AV637" s="21"/>
      <c r="AW637" s="21"/>
      <c r="AX637" s="21"/>
      <c r="AY637" s="21"/>
      <c r="AZ637" s="21"/>
      <c r="BA637" s="21"/>
      <c r="BB637" s="21"/>
      <c r="BC637" s="21"/>
      <c r="BD637" s="21"/>
      <c r="BE637" s="21"/>
      <c r="BF637" s="21"/>
      <c r="BG637" s="21"/>
      <c r="BH637" s="21"/>
      <c r="BI637" s="21"/>
      <c r="BJ637" s="21"/>
      <c r="BK637" s="21"/>
      <c r="BL637" s="21"/>
      <c r="BM637" s="21"/>
      <c r="BN637" s="21"/>
      <c r="BO637" s="21"/>
      <c r="BP637" s="21"/>
      <c r="BQ637" s="21"/>
      <c r="BR637" s="21"/>
      <c r="BS637" s="21"/>
      <c r="BT637" s="21"/>
      <c r="BU637" s="21"/>
      <c r="BV637" s="21"/>
      <c r="BW637" s="21"/>
      <c r="BX637" s="21"/>
      <c r="BY637" s="21"/>
      <c r="BZ637" s="21"/>
      <c r="CA637" s="21"/>
      <c r="CB637" s="21"/>
      <c r="CC637" s="21"/>
      <c r="CD637" s="21"/>
      <c r="CE637" s="21"/>
      <c r="CF637" s="21"/>
      <c r="CG637" s="21"/>
      <c r="CH637" s="21"/>
      <c r="CI637" s="21"/>
      <c r="CJ637" s="21"/>
      <c r="CK637" s="21"/>
      <c r="CL637" s="21"/>
      <c r="CM637" s="21"/>
      <c r="CN637" s="21"/>
      <c r="CO637" s="26"/>
      <c r="CP637" s="26"/>
      <c r="CQ637" s="26"/>
      <c r="CR637" s="27"/>
      <c r="CS637" s="22"/>
      <c r="CT637" s="22"/>
      <c r="CU637" s="22"/>
      <c r="CV637" s="22"/>
      <c r="CW637" s="22"/>
      <c r="CX637" s="22"/>
      <c r="CY637" s="22"/>
      <c r="CZ637" s="22"/>
      <c r="DA637" s="22"/>
      <c r="DB637" s="22"/>
      <c r="DC637" s="22"/>
      <c r="DD637" s="22"/>
      <c r="DE637" s="22"/>
      <c r="DF637" s="22"/>
      <c r="DG637" s="22"/>
      <c r="DH637" s="22"/>
      <c r="DI637" s="22"/>
      <c r="DJ637" s="22"/>
      <c r="DK637" s="22"/>
      <c r="DL637" s="22"/>
      <c r="DM637" s="22"/>
      <c r="DN637" s="22"/>
      <c r="DO637" s="22"/>
      <c r="DP637" s="22"/>
      <c r="DQ637" s="22"/>
      <c r="DR637" s="22"/>
      <c r="DS637" s="22"/>
      <c r="DT637" s="22"/>
      <c r="DU637" s="22"/>
      <c r="DV637" s="22"/>
      <c r="DW637" s="22"/>
      <c r="DX637" s="22"/>
      <c r="DY637" s="22"/>
      <c r="DZ637" s="22"/>
      <c r="EA637" s="22"/>
      <c r="EB637" s="22"/>
      <c r="EC637" s="26"/>
      <c r="ED637" s="26"/>
      <c r="EE637" s="26"/>
      <c r="EF637" s="27"/>
      <c r="EG637" s="3"/>
    </row>
    <row r="638" spans="2:137" s="19" customFormat="1" ht="11.25" customHeight="1" x14ac:dyDescent="0.2">
      <c r="B638" s="25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  <c r="AA638" s="21"/>
      <c r="AB638" s="21"/>
      <c r="AC638" s="21"/>
      <c r="AD638" s="21"/>
      <c r="AE638" s="21"/>
      <c r="AF638" s="21"/>
      <c r="AG638" s="21"/>
      <c r="AH638" s="21"/>
      <c r="AI638" s="21"/>
      <c r="AJ638" s="21"/>
      <c r="AK638" s="21"/>
      <c r="AL638" s="21"/>
      <c r="AM638" s="21"/>
      <c r="AN638" s="21"/>
      <c r="AO638" s="21"/>
      <c r="AP638" s="21"/>
      <c r="AQ638" s="21"/>
      <c r="AR638" s="21"/>
      <c r="AS638" s="21"/>
      <c r="AT638" s="21"/>
      <c r="AU638" s="21"/>
      <c r="AV638" s="21"/>
      <c r="AW638" s="21"/>
      <c r="AX638" s="21"/>
      <c r="AY638" s="21"/>
      <c r="AZ638" s="21"/>
      <c r="BA638" s="21"/>
      <c r="BB638" s="21"/>
      <c r="BC638" s="21"/>
      <c r="BD638" s="21"/>
      <c r="BE638" s="21"/>
      <c r="BF638" s="21"/>
      <c r="BG638" s="21"/>
      <c r="BH638" s="21"/>
      <c r="BI638" s="21"/>
      <c r="BJ638" s="21"/>
      <c r="BK638" s="21"/>
      <c r="BL638" s="21"/>
      <c r="BM638" s="21"/>
      <c r="BN638" s="21"/>
      <c r="BO638" s="21"/>
      <c r="BP638" s="21"/>
      <c r="BQ638" s="21"/>
      <c r="BR638" s="21"/>
      <c r="BS638" s="21"/>
      <c r="BT638" s="21"/>
      <c r="BU638" s="21"/>
      <c r="BV638" s="21"/>
      <c r="BW638" s="21"/>
      <c r="BX638" s="21"/>
      <c r="BY638" s="21"/>
      <c r="BZ638" s="21"/>
      <c r="CA638" s="21"/>
      <c r="CB638" s="21"/>
      <c r="CC638" s="21"/>
      <c r="CD638" s="21"/>
      <c r="CE638" s="21"/>
      <c r="CF638" s="21"/>
      <c r="CG638" s="21"/>
      <c r="CH638" s="21"/>
      <c r="CI638" s="21"/>
      <c r="CJ638" s="21"/>
      <c r="CK638" s="21"/>
      <c r="CL638" s="21"/>
      <c r="CM638" s="21"/>
      <c r="CN638" s="21"/>
      <c r="CO638" s="26"/>
      <c r="CP638" s="26"/>
      <c r="CQ638" s="26"/>
      <c r="CR638" s="27"/>
      <c r="CS638" s="22"/>
      <c r="CT638" s="22"/>
      <c r="CU638" s="22"/>
      <c r="CV638" s="22"/>
      <c r="CW638" s="22"/>
      <c r="CX638" s="22"/>
      <c r="CY638" s="22"/>
      <c r="CZ638" s="22"/>
      <c r="DA638" s="22"/>
      <c r="DB638" s="22"/>
      <c r="DC638" s="22"/>
      <c r="DD638" s="22"/>
      <c r="DE638" s="22"/>
      <c r="DF638" s="22"/>
      <c r="DG638" s="22"/>
      <c r="DH638" s="22"/>
      <c r="DI638" s="22"/>
      <c r="DJ638" s="22"/>
      <c r="DK638" s="22"/>
      <c r="DL638" s="22"/>
      <c r="DM638" s="22"/>
      <c r="DN638" s="22"/>
      <c r="DO638" s="22"/>
      <c r="DP638" s="22"/>
      <c r="DQ638" s="22"/>
      <c r="DR638" s="22"/>
      <c r="DS638" s="22"/>
      <c r="DT638" s="22"/>
      <c r="DU638" s="22"/>
      <c r="DV638" s="22"/>
      <c r="DW638" s="22"/>
      <c r="DX638" s="22"/>
      <c r="DY638" s="22"/>
      <c r="DZ638" s="22"/>
      <c r="EA638" s="22"/>
      <c r="EB638" s="22"/>
      <c r="EC638" s="26"/>
      <c r="ED638" s="26"/>
      <c r="EE638" s="26"/>
      <c r="EF638" s="27"/>
      <c r="EG638" s="3"/>
    </row>
    <row r="639" spans="2:137" s="19" customFormat="1" ht="11.25" customHeight="1" x14ac:dyDescent="0.2">
      <c r="B639" s="25"/>
      <c r="C639" s="21"/>
      <c r="D639" s="21"/>
      <c r="E639" s="21" t="s">
        <v>36</v>
      </c>
      <c r="F639" s="21"/>
      <c r="G639" s="21" t="s">
        <v>37</v>
      </c>
      <c r="H639" s="21"/>
      <c r="I639" s="21" t="s">
        <v>38</v>
      </c>
      <c r="J639" s="21"/>
      <c r="K639" s="21"/>
      <c r="L639" s="21" t="s">
        <v>51</v>
      </c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  <c r="AA639" s="21"/>
      <c r="AB639" s="21"/>
      <c r="AC639" s="21"/>
      <c r="AD639" s="21"/>
      <c r="AE639" s="21"/>
      <c r="AF639" s="21"/>
      <c r="AG639" s="21"/>
      <c r="AH639" s="21"/>
      <c r="AI639" s="21"/>
      <c r="AJ639" s="21"/>
      <c r="AK639" s="21"/>
      <c r="AL639" s="21"/>
      <c r="AM639" s="21"/>
      <c r="AN639" s="21"/>
      <c r="AO639" s="21"/>
      <c r="AP639" s="21"/>
      <c r="AQ639" s="21"/>
      <c r="AR639" s="21"/>
      <c r="AS639" s="21"/>
      <c r="AT639" s="21"/>
      <c r="AU639" s="21"/>
      <c r="AV639" s="21"/>
      <c r="AW639" s="21"/>
      <c r="AX639" s="21"/>
      <c r="AY639" s="21"/>
      <c r="AZ639" s="21"/>
      <c r="BA639" s="21"/>
      <c r="BB639" s="21"/>
      <c r="BC639" s="21"/>
      <c r="BD639" s="21"/>
      <c r="BE639" s="21"/>
      <c r="BF639" s="21"/>
      <c r="BG639" s="21"/>
      <c r="BH639" s="21"/>
      <c r="BI639" s="21"/>
      <c r="BJ639" s="21"/>
      <c r="BK639" s="21"/>
      <c r="BL639" s="21"/>
      <c r="BM639" s="21"/>
      <c r="BN639" s="21"/>
      <c r="BO639" s="21"/>
      <c r="BP639" s="21"/>
      <c r="BQ639" s="21"/>
      <c r="BR639" s="21"/>
      <c r="BS639" s="21"/>
      <c r="BT639" s="21"/>
      <c r="BU639" s="21"/>
      <c r="BV639" s="21"/>
      <c r="BW639" s="21"/>
      <c r="BX639" s="21"/>
      <c r="BY639" s="21"/>
      <c r="BZ639" s="21"/>
      <c r="CA639" s="21"/>
      <c r="CB639" s="21"/>
      <c r="CC639" s="21"/>
      <c r="CD639" s="21"/>
      <c r="CE639" s="21"/>
      <c r="CF639" s="21"/>
      <c r="CG639" s="21"/>
      <c r="CH639" s="21"/>
      <c r="CI639" s="21"/>
      <c r="CJ639" s="21"/>
      <c r="CK639" s="21"/>
      <c r="CL639" s="21"/>
      <c r="CM639" s="21"/>
      <c r="CN639" s="21"/>
      <c r="CO639" s="26"/>
      <c r="CP639" s="26"/>
      <c r="CQ639" s="26"/>
      <c r="CR639" s="27"/>
      <c r="CS639" s="22"/>
      <c r="CT639" s="22"/>
      <c r="CU639" s="22"/>
      <c r="CV639" s="22"/>
      <c r="CW639" s="22"/>
      <c r="CX639" s="22"/>
      <c r="CY639" s="22"/>
      <c r="CZ639" s="22"/>
      <c r="DA639" s="22"/>
      <c r="DB639" s="22"/>
      <c r="DC639" s="22"/>
      <c r="DD639" s="22"/>
      <c r="DE639" s="22"/>
      <c r="DF639" s="22"/>
      <c r="DG639" s="22"/>
      <c r="DH639" s="22"/>
      <c r="DI639" s="22"/>
      <c r="DJ639" s="22"/>
      <c r="DK639" s="22"/>
      <c r="DL639" s="22"/>
      <c r="DM639" s="22"/>
      <c r="DN639" s="22"/>
      <c r="DO639" s="22"/>
      <c r="DP639" s="22"/>
      <c r="DQ639" s="22"/>
      <c r="DR639" s="22"/>
      <c r="DS639" s="22"/>
      <c r="DT639" s="22"/>
      <c r="DU639" s="22"/>
      <c r="DV639" s="22"/>
      <c r="DW639" s="22"/>
      <c r="DX639" s="22"/>
      <c r="DY639" s="22"/>
      <c r="DZ639" s="22"/>
      <c r="EA639" s="22"/>
      <c r="EB639" s="22"/>
      <c r="EC639" s="26"/>
      <c r="ED639" s="26"/>
      <c r="EE639" s="26"/>
      <c r="EF639" s="27"/>
      <c r="EG639" s="3"/>
    </row>
    <row r="640" spans="2:137" s="19" customFormat="1" ht="11.25" customHeight="1" x14ac:dyDescent="0.2">
      <c r="B640" s="25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  <c r="AA640" s="21"/>
      <c r="AB640" s="21"/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/>
      <c r="AN640" s="21"/>
      <c r="AO640" s="21"/>
      <c r="AP640" s="21"/>
      <c r="AQ640" s="21"/>
      <c r="AR640" s="21"/>
      <c r="AS640" s="21"/>
      <c r="AT640" s="21"/>
      <c r="AU640" s="21"/>
      <c r="AV640" s="21"/>
      <c r="AW640" s="21"/>
      <c r="AX640" s="21"/>
      <c r="AY640" s="21"/>
      <c r="AZ640" s="21"/>
      <c r="BA640" s="21"/>
      <c r="BB640" s="21"/>
      <c r="BC640" s="21"/>
      <c r="BD640" s="21"/>
      <c r="BE640" s="21"/>
      <c r="BF640" s="21"/>
      <c r="BG640" s="21"/>
      <c r="BH640" s="21"/>
      <c r="BI640" s="21"/>
      <c r="BJ640" s="21"/>
      <c r="BK640" s="21"/>
      <c r="BL640" s="21"/>
      <c r="BM640" s="21"/>
      <c r="BN640" s="21"/>
      <c r="BO640" s="21"/>
      <c r="BP640" s="21"/>
      <c r="BQ640" s="21"/>
      <c r="BR640" s="21"/>
      <c r="BS640" s="21"/>
      <c r="BT640" s="21"/>
      <c r="BU640" s="21"/>
      <c r="BV640" s="21"/>
      <c r="BW640" s="21"/>
      <c r="BX640" s="21"/>
      <c r="BY640" s="21"/>
      <c r="BZ640" s="21"/>
      <c r="CA640" s="21"/>
      <c r="CB640" s="21"/>
      <c r="CC640" s="21"/>
      <c r="CD640" s="21"/>
      <c r="CE640" s="21"/>
      <c r="CF640" s="21"/>
      <c r="CG640" s="21"/>
      <c r="CH640" s="21"/>
      <c r="CI640" s="21"/>
      <c r="CJ640" s="21"/>
      <c r="CK640" s="21"/>
      <c r="CL640" s="21"/>
      <c r="CM640" s="21"/>
      <c r="CN640" s="21"/>
      <c r="CO640" s="26"/>
      <c r="CP640" s="26"/>
      <c r="CQ640" s="26"/>
      <c r="CR640" s="27"/>
      <c r="CS640" s="22"/>
      <c r="CT640" s="22"/>
      <c r="CU640" s="22"/>
      <c r="CV640" s="22"/>
      <c r="CW640" s="22"/>
      <c r="CX640" s="22"/>
      <c r="CY640" s="22"/>
      <c r="CZ640" s="22"/>
      <c r="DA640" s="22"/>
      <c r="DB640" s="22"/>
      <c r="DC640" s="22"/>
      <c r="DD640" s="22"/>
      <c r="DE640" s="22"/>
      <c r="DF640" s="22"/>
      <c r="DG640" s="22"/>
      <c r="DH640" s="22"/>
      <c r="DI640" s="22"/>
      <c r="DJ640" s="22"/>
      <c r="DK640" s="22"/>
      <c r="DL640" s="22"/>
      <c r="DM640" s="22"/>
      <c r="DN640" s="22"/>
      <c r="DO640" s="22"/>
      <c r="DP640" s="22"/>
      <c r="DQ640" s="22"/>
      <c r="DR640" s="22"/>
      <c r="DS640" s="22"/>
      <c r="DT640" s="22"/>
      <c r="DU640" s="22"/>
      <c r="DV640" s="22"/>
      <c r="DW640" s="22"/>
      <c r="DX640" s="22"/>
      <c r="DY640" s="22"/>
      <c r="DZ640" s="22"/>
      <c r="EA640" s="22"/>
      <c r="EB640" s="22"/>
      <c r="EC640" s="26"/>
      <c r="ED640" s="26"/>
      <c r="EE640" s="26"/>
      <c r="EF640" s="27"/>
      <c r="EG640" s="3"/>
    </row>
    <row r="641" spans="2:137" s="19" customFormat="1" ht="11.25" customHeight="1" x14ac:dyDescent="0.2">
      <c r="B641" s="25"/>
      <c r="C641" s="21"/>
      <c r="D641" s="21"/>
      <c r="E641" s="21"/>
      <c r="F641" s="21"/>
      <c r="G641" s="21" t="s">
        <v>47</v>
      </c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 t="s">
        <v>9</v>
      </c>
      <c r="S641" s="21"/>
      <c r="T641" s="21" t="str">
        <f>TEXT(노임단가!L6,"#,##0")</f>
        <v>189,303</v>
      </c>
      <c r="U641" s="21"/>
      <c r="V641" s="21"/>
      <c r="W641" s="21"/>
      <c r="X641" s="21"/>
      <c r="Y641" s="21"/>
      <c r="Z641" s="21"/>
      <c r="AA641" s="21"/>
      <c r="AB641" s="21"/>
      <c r="AC641" s="21"/>
      <c r="AD641" s="21" t="s">
        <v>15</v>
      </c>
      <c r="AE641" s="21"/>
      <c r="AF641" s="21"/>
      <c r="AG641" s="21" t="str">
        <f>TEXT(0.58,"#,##0.#######")</f>
        <v>0.58</v>
      </c>
      <c r="AH641" s="21"/>
      <c r="AI641" s="21"/>
      <c r="AJ641" s="21"/>
      <c r="AK641" s="21" t="s">
        <v>38</v>
      </c>
      <c r="AL641" s="21"/>
      <c r="AM641" s="21"/>
      <c r="AN641" s="21" t="s">
        <v>12</v>
      </c>
      <c r="AO641" s="21"/>
      <c r="AP641" s="21" t="str">
        <f>TEXT(10,"#,##0.#######")</f>
        <v>10.</v>
      </c>
      <c r="AQ641" s="21"/>
      <c r="AR641" s="21" t="s">
        <v>43</v>
      </c>
      <c r="AS641" s="21"/>
      <c r="AT641" s="21"/>
      <c r="AU641" s="21" t="s">
        <v>11</v>
      </c>
      <c r="AV641" s="21"/>
      <c r="AW641" s="21" t="str">
        <f>TEXT(TRUNC(T641*AG641/AP641,1),"#,##0.#######")</f>
        <v>10,979.5</v>
      </c>
      <c r="AX641" s="21"/>
      <c r="AY641" s="21"/>
      <c r="AZ641" s="21"/>
      <c r="BA641" s="21"/>
      <c r="BB641" s="21"/>
      <c r="BC641" s="21"/>
      <c r="BD641" s="21"/>
      <c r="BE641" s="21"/>
      <c r="BF641" s="21"/>
      <c r="BG641" s="21"/>
      <c r="BH641" s="21"/>
      <c r="BI641" s="21"/>
      <c r="BJ641" s="21"/>
      <c r="BK641" s="21"/>
      <c r="BL641" s="21"/>
      <c r="BM641" s="21"/>
      <c r="BN641" s="21"/>
      <c r="BO641" s="21"/>
      <c r="BP641" s="21"/>
      <c r="BQ641" s="21"/>
      <c r="BR641" s="21"/>
      <c r="BS641" s="21"/>
      <c r="BT641" s="21"/>
      <c r="BU641" s="21"/>
      <c r="BV641" s="21"/>
      <c r="BW641" s="21"/>
      <c r="BX641" s="21"/>
      <c r="BY641" s="21"/>
      <c r="BZ641" s="21"/>
      <c r="CA641" s="21"/>
      <c r="CB641" s="21"/>
      <c r="CC641" s="21"/>
      <c r="CD641" s="21"/>
      <c r="CE641" s="21"/>
      <c r="CF641" s="21"/>
      <c r="CG641" s="21"/>
      <c r="CH641" s="21"/>
      <c r="CI641" s="21"/>
      <c r="CJ641" s="21"/>
      <c r="CK641" s="21"/>
      <c r="CL641" s="21"/>
      <c r="CM641" s="21"/>
      <c r="CN641" s="21"/>
      <c r="CO641" s="26"/>
      <c r="CP641" s="26"/>
      <c r="CQ641" s="26"/>
      <c r="CR641" s="27"/>
      <c r="CS641" s="22"/>
      <c r="CT641" s="22"/>
      <c r="CU641" s="22"/>
      <c r="CV641" s="22"/>
      <c r="CW641" s="22"/>
      <c r="CX641" s="22"/>
      <c r="CY641" s="22"/>
      <c r="CZ641" s="22"/>
      <c r="DA641" s="22"/>
      <c r="DB641" s="22"/>
      <c r="DC641" s="22"/>
      <c r="DD641" s="22"/>
      <c r="DE641" s="22"/>
      <c r="DF641" s="22"/>
      <c r="DG641" s="22"/>
      <c r="DH641" s="22"/>
      <c r="DI641" s="22"/>
      <c r="DJ641" s="22"/>
      <c r="DK641" s="22"/>
      <c r="DL641" s="22"/>
      <c r="DM641" s="22"/>
      <c r="DN641" s="22"/>
      <c r="DO641" s="22"/>
      <c r="DP641" s="22"/>
      <c r="DQ641" s="22"/>
      <c r="DR641" s="22"/>
      <c r="DS641" s="22"/>
      <c r="DT641" s="22"/>
      <c r="DU641" s="22"/>
      <c r="DV641" s="22"/>
      <c r="DW641" s="22"/>
      <c r="DX641" s="22"/>
      <c r="DY641" s="22"/>
      <c r="DZ641" s="22"/>
      <c r="EA641" s="22"/>
      <c r="EB641" s="22"/>
      <c r="EC641" s="26"/>
      <c r="ED641" s="26"/>
      <c r="EE641" s="26"/>
      <c r="EF641" s="27"/>
      <c r="EG641" s="3"/>
    </row>
    <row r="642" spans="2:137" s="19" customFormat="1" ht="11.25" customHeight="1" x14ac:dyDescent="0.2">
      <c r="B642" s="25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  <c r="AA642" s="21"/>
      <c r="AB642" s="21"/>
      <c r="AC642" s="21"/>
      <c r="AD642" s="21"/>
      <c r="AE642" s="21"/>
      <c r="AF642" s="21"/>
      <c r="AG642" s="21"/>
      <c r="AH642" s="21"/>
      <c r="AI642" s="21"/>
      <c r="AJ642" s="21"/>
      <c r="AK642" s="21"/>
      <c r="AL642" s="21"/>
      <c r="AM642" s="21"/>
      <c r="AN642" s="21"/>
      <c r="AO642" s="21"/>
      <c r="AP642" s="21"/>
      <c r="AQ642" s="21"/>
      <c r="AR642" s="21"/>
      <c r="AS642" s="21"/>
      <c r="AT642" s="21"/>
      <c r="AU642" s="21"/>
      <c r="AV642" s="21"/>
      <c r="AW642" s="21"/>
      <c r="AX642" s="21"/>
      <c r="AY642" s="21"/>
      <c r="AZ642" s="21"/>
      <c r="BA642" s="21"/>
      <c r="BB642" s="21"/>
      <c r="BC642" s="21"/>
      <c r="BD642" s="21"/>
      <c r="BE642" s="21"/>
      <c r="BF642" s="21"/>
      <c r="BG642" s="21"/>
      <c r="BH642" s="21"/>
      <c r="BI642" s="21"/>
      <c r="BJ642" s="21"/>
      <c r="BK642" s="21"/>
      <c r="BL642" s="21"/>
      <c r="BM642" s="21"/>
      <c r="BN642" s="21"/>
      <c r="BO642" s="21"/>
      <c r="BP642" s="21"/>
      <c r="BQ642" s="21"/>
      <c r="BR642" s="21"/>
      <c r="BS642" s="21"/>
      <c r="BT642" s="21"/>
      <c r="BU642" s="21"/>
      <c r="BV642" s="21"/>
      <c r="BW642" s="21"/>
      <c r="BX642" s="21"/>
      <c r="BY642" s="21"/>
      <c r="BZ642" s="21"/>
      <c r="CA642" s="21"/>
      <c r="CB642" s="21"/>
      <c r="CC642" s="21"/>
      <c r="CD642" s="21"/>
      <c r="CE642" s="21"/>
      <c r="CF642" s="21"/>
      <c r="CG642" s="21"/>
      <c r="CH642" s="21"/>
      <c r="CI642" s="21"/>
      <c r="CJ642" s="21"/>
      <c r="CK642" s="21"/>
      <c r="CL642" s="21"/>
      <c r="CM642" s="21"/>
      <c r="CN642" s="21"/>
      <c r="CO642" s="26"/>
      <c r="CP642" s="26"/>
      <c r="CQ642" s="26"/>
      <c r="CR642" s="27"/>
      <c r="CS642" s="22"/>
      <c r="CT642" s="22"/>
      <c r="CU642" s="22"/>
      <c r="CV642" s="22"/>
      <c r="CW642" s="22"/>
      <c r="CX642" s="22"/>
      <c r="CY642" s="22"/>
      <c r="CZ642" s="22"/>
      <c r="DA642" s="22"/>
      <c r="DB642" s="22"/>
      <c r="DC642" s="22"/>
      <c r="DD642" s="22"/>
      <c r="DE642" s="22"/>
      <c r="DF642" s="22"/>
      <c r="DG642" s="22"/>
      <c r="DH642" s="22"/>
      <c r="DI642" s="22"/>
      <c r="DJ642" s="22"/>
      <c r="DK642" s="22"/>
      <c r="DL642" s="22"/>
      <c r="DM642" s="22"/>
      <c r="DN642" s="22"/>
      <c r="DO642" s="22"/>
      <c r="DP642" s="22"/>
      <c r="DQ642" s="22"/>
      <c r="DR642" s="22"/>
      <c r="DS642" s="22"/>
      <c r="DT642" s="22"/>
      <c r="DU642" s="22"/>
      <c r="DV642" s="22"/>
      <c r="DW642" s="22"/>
      <c r="DX642" s="22"/>
      <c r="DY642" s="22"/>
      <c r="DZ642" s="22"/>
      <c r="EA642" s="22"/>
      <c r="EB642" s="22"/>
      <c r="EC642" s="26"/>
      <c r="ED642" s="26"/>
      <c r="EE642" s="26"/>
      <c r="EF642" s="27"/>
      <c r="EG642" s="3"/>
    </row>
    <row r="643" spans="2:137" s="19" customFormat="1" ht="11.25" customHeight="1" x14ac:dyDescent="0.2">
      <c r="B643" s="25"/>
      <c r="C643" s="21"/>
      <c r="D643" s="21"/>
      <c r="E643" s="21"/>
      <c r="F643" s="21"/>
      <c r="G643" s="21" t="s">
        <v>39</v>
      </c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 t="s">
        <v>9</v>
      </c>
      <c r="S643" s="21"/>
      <c r="T643" s="21"/>
      <c r="U643" s="21" t="str">
        <f>TEXT(노임단가!L5,"#,##0")</f>
        <v>109,819</v>
      </c>
      <c r="V643" s="21"/>
      <c r="W643" s="21"/>
      <c r="X643" s="21"/>
      <c r="Y643" s="21"/>
      <c r="Z643" s="21"/>
      <c r="AA643" s="21"/>
      <c r="AB643" s="21"/>
      <c r="AC643" s="21"/>
      <c r="AD643" s="21"/>
      <c r="AE643" s="21" t="s">
        <v>15</v>
      </c>
      <c r="AF643" s="21"/>
      <c r="AG643" s="21"/>
      <c r="AH643" s="21" t="str">
        <f>TEXT(0.3,"#,##0.#######")</f>
        <v>0.3</v>
      </c>
      <c r="AI643" s="21"/>
      <c r="AJ643" s="21"/>
      <c r="AK643" s="21"/>
      <c r="AL643" s="21" t="s">
        <v>38</v>
      </c>
      <c r="AM643" s="21"/>
      <c r="AN643" s="21"/>
      <c r="AO643" s="21" t="s">
        <v>12</v>
      </c>
      <c r="AP643" s="21"/>
      <c r="AQ643" s="21" t="str">
        <f>TEXT(10,"#,##0.#######")</f>
        <v>10.</v>
      </c>
      <c r="AR643" s="21"/>
      <c r="AS643" s="21" t="s">
        <v>43</v>
      </c>
      <c r="AT643" s="21"/>
      <c r="AU643" s="21"/>
      <c r="AV643" s="21" t="s">
        <v>11</v>
      </c>
      <c r="AW643" s="21"/>
      <c r="AX643" s="21" t="str">
        <f>TEXT(TRUNC(U643*AH643/AQ643,1),"#,##0.#######")</f>
        <v>3,294.5</v>
      </c>
      <c r="AY643" s="21"/>
      <c r="AZ643" s="21"/>
      <c r="BA643" s="21"/>
      <c r="BB643" s="21"/>
      <c r="BC643" s="21"/>
      <c r="BD643" s="21"/>
      <c r="BE643" s="21"/>
      <c r="BF643" s="21"/>
      <c r="BG643" s="21"/>
      <c r="BH643" s="21"/>
      <c r="BI643" s="21"/>
      <c r="BJ643" s="21"/>
      <c r="BK643" s="21"/>
      <c r="BL643" s="21"/>
      <c r="BM643" s="21"/>
      <c r="BN643" s="21"/>
      <c r="BO643" s="21"/>
      <c r="BP643" s="21"/>
      <c r="BQ643" s="21"/>
      <c r="BR643" s="21"/>
      <c r="BS643" s="21"/>
      <c r="BT643" s="21"/>
      <c r="BU643" s="21"/>
      <c r="BV643" s="21"/>
      <c r="BW643" s="21"/>
      <c r="BX643" s="21"/>
      <c r="BY643" s="21"/>
      <c r="BZ643" s="21"/>
      <c r="CA643" s="21"/>
      <c r="CB643" s="21"/>
      <c r="CC643" s="21"/>
      <c r="CD643" s="21"/>
      <c r="CE643" s="21"/>
      <c r="CF643" s="21"/>
      <c r="CG643" s="21"/>
      <c r="CH643" s="21"/>
      <c r="CI643" s="21"/>
      <c r="CJ643" s="21"/>
      <c r="CK643" s="21"/>
      <c r="CL643" s="21"/>
      <c r="CM643" s="21"/>
      <c r="CN643" s="21"/>
      <c r="CO643" s="26"/>
      <c r="CP643" s="26"/>
      <c r="CQ643" s="26"/>
      <c r="CR643" s="27"/>
      <c r="CS643" s="22"/>
      <c r="CT643" s="22"/>
      <c r="CU643" s="22"/>
      <c r="CV643" s="22"/>
      <c r="CW643" s="22"/>
      <c r="CX643" s="22"/>
      <c r="CY643" s="22"/>
      <c r="CZ643" s="22"/>
      <c r="DA643" s="22"/>
      <c r="DB643" s="22"/>
      <c r="DC643" s="22"/>
      <c r="DD643" s="22"/>
      <c r="DE643" s="22"/>
      <c r="DF643" s="22"/>
      <c r="DG643" s="22"/>
      <c r="DH643" s="22"/>
      <c r="DI643" s="22"/>
      <c r="DJ643" s="22"/>
      <c r="DK643" s="22"/>
      <c r="DL643" s="22"/>
      <c r="DM643" s="22"/>
      <c r="DN643" s="22"/>
      <c r="DO643" s="22"/>
      <c r="DP643" s="22"/>
      <c r="DQ643" s="22"/>
      <c r="DR643" s="22"/>
      <c r="DS643" s="22"/>
      <c r="DT643" s="22"/>
      <c r="DU643" s="22"/>
      <c r="DV643" s="22"/>
      <c r="DW643" s="22"/>
      <c r="DX643" s="22"/>
      <c r="DY643" s="22"/>
      <c r="DZ643" s="22"/>
      <c r="EA643" s="22"/>
      <c r="EB643" s="22"/>
      <c r="EC643" s="26"/>
      <c r="ED643" s="26"/>
      <c r="EE643" s="26"/>
      <c r="EF643" s="27"/>
      <c r="EG643" s="3"/>
    </row>
    <row r="644" spans="2:137" s="19" customFormat="1" ht="11.25" customHeight="1" x14ac:dyDescent="0.2">
      <c r="B644" s="25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  <c r="AA644" s="21"/>
      <c r="AB644" s="21"/>
      <c r="AC644" s="21"/>
      <c r="AD644" s="21"/>
      <c r="AE644" s="21"/>
      <c r="AF644" s="21"/>
      <c r="AG644" s="21"/>
      <c r="AH644" s="21"/>
      <c r="AI644" s="21"/>
      <c r="AJ644" s="21"/>
      <c r="AK644" s="21"/>
      <c r="AL644" s="21"/>
      <c r="AM644" s="21"/>
      <c r="AN644" s="21"/>
      <c r="AO644" s="21"/>
      <c r="AP644" s="21"/>
      <c r="AQ644" s="21"/>
      <c r="AR644" s="21"/>
      <c r="AS644" s="21"/>
      <c r="AT644" s="21"/>
      <c r="AU644" s="21"/>
      <c r="AV644" s="21"/>
      <c r="AW644" s="21"/>
      <c r="AX644" s="21"/>
      <c r="AY644" s="21"/>
      <c r="AZ644" s="21"/>
      <c r="BA644" s="21"/>
      <c r="BB644" s="21"/>
      <c r="BC644" s="21"/>
      <c r="BD644" s="21"/>
      <c r="BE644" s="21"/>
      <c r="BF644" s="21"/>
      <c r="BG644" s="21"/>
      <c r="BH644" s="21"/>
      <c r="BI644" s="21"/>
      <c r="BJ644" s="21"/>
      <c r="BK644" s="21"/>
      <c r="BL644" s="21"/>
      <c r="BM644" s="21"/>
      <c r="BN644" s="21"/>
      <c r="BO644" s="21"/>
      <c r="BP644" s="21"/>
      <c r="BQ644" s="21"/>
      <c r="BR644" s="21"/>
      <c r="BS644" s="21"/>
      <c r="BT644" s="21"/>
      <c r="BU644" s="21"/>
      <c r="BV644" s="21"/>
      <c r="BW644" s="21"/>
      <c r="BX644" s="21"/>
      <c r="BY644" s="21"/>
      <c r="BZ644" s="21"/>
      <c r="CA644" s="21"/>
      <c r="CB644" s="21"/>
      <c r="CC644" s="21"/>
      <c r="CD644" s="21"/>
      <c r="CE644" s="21"/>
      <c r="CF644" s="21"/>
      <c r="CG644" s="21"/>
      <c r="CH644" s="21"/>
      <c r="CI644" s="21"/>
      <c r="CJ644" s="21"/>
      <c r="CK644" s="21"/>
      <c r="CL644" s="21"/>
      <c r="CM644" s="21"/>
      <c r="CN644" s="21"/>
      <c r="CO644" s="26"/>
      <c r="CP644" s="26"/>
      <c r="CQ644" s="26"/>
      <c r="CR644" s="27"/>
      <c r="CS644" s="22"/>
      <c r="CT644" s="22"/>
      <c r="CU644" s="22"/>
      <c r="CV644" s="22"/>
      <c r="CW644" s="22"/>
      <c r="CX644" s="22"/>
      <c r="CY644" s="22"/>
      <c r="CZ644" s="22"/>
      <c r="DA644" s="22"/>
      <c r="DB644" s="22"/>
      <c r="DC644" s="22"/>
      <c r="DD644" s="22"/>
      <c r="DE644" s="22"/>
      <c r="DF644" s="22"/>
      <c r="DG644" s="22"/>
      <c r="DH644" s="22"/>
      <c r="DI644" s="22"/>
      <c r="DJ644" s="22"/>
      <c r="DK644" s="22"/>
      <c r="DL644" s="22"/>
      <c r="DM644" s="22"/>
      <c r="DN644" s="22"/>
      <c r="DO644" s="22"/>
      <c r="DP644" s="22"/>
      <c r="DQ644" s="22"/>
      <c r="DR644" s="22"/>
      <c r="DS644" s="22"/>
      <c r="DT644" s="22"/>
      <c r="DU644" s="22"/>
      <c r="DV644" s="22"/>
      <c r="DW644" s="22"/>
      <c r="DX644" s="22"/>
      <c r="DY644" s="22"/>
      <c r="DZ644" s="22"/>
      <c r="EA644" s="22"/>
      <c r="EB644" s="22"/>
      <c r="EC644" s="26"/>
      <c r="ED644" s="26"/>
      <c r="EE644" s="26"/>
      <c r="EF644" s="27"/>
      <c r="EG644" s="3"/>
    </row>
    <row r="645" spans="2:137" s="19" customFormat="1" ht="11.25" customHeight="1" x14ac:dyDescent="0.2">
      <c r="B645" s="25"/>
      <c r="C645" s="21"/>
      <c r="D645" s="21"/>
      <c r="E645" s="21"/>
      <c r="F645" s="21"/>
      <c r="G645" s="21" t="s">
        <v>40</v>
      </c>
      <c r="H645" s="21"/>
      <c r="I645" s="21"/>
      <c r="J645" s="21"/>
      <c r="K645" s="21"/>
      <c r="L645" s="21"/>
      <c r="M645" s="21"/>
      <c r="N645" s="21"/>
      <c r="O645" s="21"/>
      <c r="P645" s="21" t="s">
        <v>9</v>
      </c>
      <c r="Q645" s="21"/>
      <c r="R645" s="21" t="str">
        <f>TEXT(TRUNC(AW641+AX643,1),"#,##0.#######")</f>
        <v>14,274.</v>
      </c>
      <c r="S645" s="21"/>
      <c r="T645" s="21"/>
      <c r="U645" s="21"/>
      <c r="V645" s="21"/>
      <c r="W645" s="21"/>
      <c r="X645" s="21"/>
      <c r="Y645" s="21"/>
      <c r="Z645" s="21"/>
      <c r="AA645" s="21"/>
      <c r="AB645" s="21"/>
      <c r="AC645" s="21"/>
      <c r="AD645" s="21"/>
      <c r="AE645" s="21"/>
      <c r="AF645" s="21"/>
      <c r="AG645" s="21"/>
      <c r="AH645" s="21"/>
      <c r="AI645" s="21"/>
      <c r="AJ645" s="21"/>
      <c r="AK645" s="21"/>
      <c r="AL645" s="21"/>
      <c r="AM645" s="21"/>
      <c r="AN645" s="21"/>
      <c r="AO645" s="21"/>
      <c r="AP645" s="21"/>
      <c r="AQ645" s="21"/>
      <c r="AR645" s="21"/>
      <c r="AS645" s="21"/>
      <c r="AT645" s="21"/>
      <c r="AU645" s="21"/>
      <c r="AV645" s="21"/>
      <c r="AW645" s="21"/>
      <c r="AX645" s="21"/>
      <c r="AY645" s="21"/>
      <c r="AZ645" s="21"/>
      <c r="BA645" s="21"/>
      <c r="BB645" s="21"/>
      <c r="BC645" s="21"/>
      <c r="BD645" s="21"/>
      <c r="BE645" s="21"/>
      <c r="BF645" s="21"/>
      <c r="BG645" s="21"/>
      <c r="BH645" s="21"/>
      <c r="BI645" s="21"/>
      <c r="BJ645" s="21"/>
      <c r="BK645" s="21"/>
      <c r="BL645" s="21"/>
      <c r="BM645" s="21"/>
      <c r="BN645" s="21"/>
      <c r="BO645" s="21"/>
      <c r="BP645" s="21"/>
      <c r="BQ645" s="21"/>
      <c r="BR645" s="21"/>
      <c r="BS645" s="21"/>
      <c r="BT645" s="21"/>
      <c r="BU645" s="21"/>
      <c r="BV645" s="21"/>
      <c r="BW645" s="21"/>
      <c r="BX645" s="21"/>
      <c r="BY645" s="21"/>
      <c r="BZ645" s="21"/>
      <c r="CA645" s="21"/>
      <c r="CB645" s="21"/>
      <c r="CC645" s="21"/>
      <c r="CD645" s="21"/>
      <c r="CE645" s="21"/>
      <c r="CF645" s="21"/>
      <c r="CG645" s="21"/>
      <c r="CH645" s="21"/>
      <c r="CI645" s="21"/>
      <c r="CJ645" s="21"/>
      <c r="CK645" s="21"/>
      <c r="CL645" s="21"/>
      <c r="CM645" s="21"/>
      <c r="CN645" s="21"/>
      <c r="CO645" s="26"/>
      <c r="CP645" s="26"/>
      <c r="CQ645" s="26" t="str">
        <f>R645</f>
        <v>14,274.</v>
      </c>
      <c r="CR645" s="27"/>
      <c r="CS645" s="22"/>
      <c r="CT645" s="22"/>
      <c r="CU645" s="22"/>
      <c r="CV645" s="22"/>
      <c r="CW645" s="22"/>
      <c r="CX645" s="22"/>
      <c r="CY645" s="22"/>
      <c r="CZ645" s="22"/>
      <c r="DA645" s="22"/>
      <c r="DB645" s="22"/>
      <c r="DC645" s="22"/>
      <c r="DD645" s="22"/>
      <c r="DE645" s="22"/>
      <c r="DF645" s="22"/>
      <c r="DG645" s="22"/>
      <c r="DH645" s="22"/>
      <c r="DI645" s="22"/>
      <c r="DJ645" s="22"/>
      <c r="DK645" s="22"/>
      <c r="DL645" s="22"/>
      <c r="DM645" s="22"/>
      <c r="DN645" s="22"/>
      <c r="DO645" s="22"/>
      <c r="DP645" s="22"/>
      <c r="DQ645" s="22"/>
      <c r="DR645" s="22"/>
      <c r="DS645" s="22"/>
      <c r="DT645" s="22"/>
      <c r="DU645" s="22"/>
      <c r="DV645" s="22"/>
      <c r="DW645" s="22"/>
      <c r="DX645" s="22"/>
      <c r="DY645" s="22"/>
      <c r="DZ645" s="22"/>
      <c r="EA645" s="22"/>
      <c r="EB645" s="22"/>
      <c r="EC645" s="26"/>
      <c r="ED645" s="26"/>
      <c r="EE645" s="26" t="str">
        <f>R645</f>
        <v>14,274.</v>
      </c>
      <c r="EF645" s="27"/>
      <c r="EG645" s="3"/>
    </row>
    <row r="646" spans="2:137" s="19" customFormat="1" ht="11.25" customHeight="1" x14ac:dyDescent="0.2">
      <c r="B646" s="25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/>
      <c r="AN646" s="21"/>
      <c r="AO646" s="21"/>
      <c r="AP646" s="21"/>
      <c r="AQ646" s="21"/>
      <c r="AR646" s="21"/>
      <c r="AS646" s="21"/>
      <c r="AT646" s="21"/>
      <c r="AU646" s="21"/>
      <c r="AV646" s="21"/>
      <c r="AW646" s="21"/>
      <c r="AX646" s="21"/>
      <c r="AY646" s="21"/>
      <c r="AZ646" s="21"/>
      <c r="BA646" s="21"/>
      <c r="BB646" s="21"/>
      <c r="BC646" s="21"/>
      <c r="BD646" s="21"/>
      <c r="BE646" s="21"/>
      <c r="BF646" s="21"/>
      <c r="BG646" s="21"/>
      <c r="BH646" s="21"/>
      <c r="BI646" s="21"/>
      <c r="BJ646" s="21"/>
      <c r="BK646" s="21"/>
      <c r="BL646" s="21"/>
      <c r="BM646" s="21"/>
      <c r="BN646" s="21"/>
      <c r="BO646" s="21"/>
      <c r="BP646" s="21"/>
      <c r="BQ646" s="21"/>
      <c r="BR646" s="21"/>
      <c r="BS646" s="21"/>
      <c r="BT646" s="21"/>
      <c r="BU646" s="21"/>
      <c r="BV646" s="21"/>
      <c r="BW646" s="21"/>
      <c r="BX646" s="21"/>
      <c r="BY646" s="21"/>
      <c r="BZ646" s="21"/>
      <c r="CA646" s="21"/>
      <c r="CB646" s="21"/>
      <c r="CC646" s="21"/>
      <c r="CD646" s="21"/>
      <c r="CE646" s="21"/>
      <c r="CF646" s="21"/>
      <c r="CG646" s="21"/>
      <c r="CH646" s="21"/>
      <c r="CI646" s="21"/>
      <c r="CJ646" s="21"/>
      <c r="CK646" s="21"/>
      <c r="CL646" s="21"/>
      <c r="CM646" s="21"/>
      <c r="CN646" s="21"/>
      <c r="CO646" s="26"/>
      <c r="CP646" s="26"/>
      <c r="CQ646" s="26"/>
      <c r="CR646" s="27"/>
      <c r="CS646" s="22"/>
      <c r="CT646" s="22"/>
      <c r="CU646" s="22"/>
      <c r="CV646" s="22"/>
      <c r="CW646" s="22"/>
      <c r="CX646" s="22"/>
      <c r="CY646" s="22"/>
      <c r="CZ646" s="22"/>
      <c r="DA646" s="22"/>
      <c r="DB646" s="22"/>
      <c r="DC646" s="22"/>
      <c r="DD646" s="22"/>
      <c r="DE646" s="22"/>
      <c r="DF646" s="22"/>
      <c r="DG646" s="22"/>
      <c r="DH646" s="22"/>
      <c r="DI646" s="22"/>
      <c r="DJ646" s="22"/>
      <c r="DK646" s="22"/>
      <c r="DL646" s="22"/>
      <c r="DM646" s="22"/>
      <c r="DN646" s="22"/>
      <c r="DO646" s="22"/>
      <c r="DP646" s="22"/>
      <c r="DQ646" s="22"/>
      <c r="DR646" s="22"/>
      <c r="DS646" s="22"/>
      <c r="DT646" s="22"/>
      <c r="DU646" s="22"/>
      <c r="DV646" s="22"/>
      <c r="DW646" s="22"/>
      <c r="DX646" s="22"/>
      <c r="DY646" s="22"/>
      <c r="DZ646" s="22"/>
      <c r="EA646" s="22"/>
      <c r="EB646" s="22"/>
      <c r="EC646" s="26"/>
      <c r="ED646" s="26"/>
      <c r="EE646" s="26"/>
      <c r="EF646" s="27"/>
      <c r="EG646" s="3"/>
    </row>
    <row r="647" spans="2:137" s="19" customFormat="1" ht="11.25" customHeight="1" x14ac:dyDescent="0.2">
      <c r="B647" s="25"/>
      <c r="C647" s="21"/>
      <c r="D647" s="21"/>
      <c r="E647" s="21" t="s">
        <v>41</v>
      </c>
      <c r="F647" s="21"/>
      <c r="G647" s="21" t="s">
        <v>37</v>
      </c>
      <c r="H647" s="21"/>
      <c r="I647" s="21" t="s">
        <v>7</v>
      </c>
      <c r="J647" s="21"/>
      <c r="K647" s="21"/>
      <c r="L647" s="21" t="s">
        <v>8</v>
      </c>
      <c r="M647" s="21"/>
      <c r="N647" s="21"/>
      <c r="O647" s="21" t="s">
        <v>9</v>
      </c>
      <c r="P647" s="21"/>
      <c r="Q647" s="21" t="s">
        <v>10</v>
      </c>
      <c r="R647" s="21"/>
      <c r="S647" s="21"/>
      <c r="T647" s="21"/>
      <c r="U647" s="21"/>
      <c r="V647" s="21"/>
      <c r="W647" s="21"/>
      <c r="X647" s="21"/>
      <c r="Y647" s="21"/>
      <c r="Z647" s="21"/>
      <c r="AA647" s="21"/>
      <c r="AB647" s="21"/>
      <c r="AC647" s="21"/>
      <c r="AD647" s="21"/>
      <c r="AE647" s="21"/>
      <c r="AF647" s="21"/>
      <c r="AG647" s="21"/>
      <c r="AH647" s="21"/>
      <c r="AI647" s="21" t="s">
        <v>54</v>
      </c>
      <c r="AJ647" s="21"/>
      <c r="AK647" s="21"/>
      <c r="AL647" s="21"/>
      <c r="AM647" s="21"/>
      <c r="AN647" s="21"/>
      <c r="AO647" s="21"/>
      <c r="AP647" s="21"/>
      <c r="AQ647" s="21"/>
      <c r="AR647" s="21"/>
      <c r="AS647" s="21"/>
      <c r="AT647" s="21"/>
      <c r="AU647" s="21"/>
      <c r="AV647" s="21"/>
      <c r="AW647" s="21"/>
      <c r="AX647" s="21"/>
      <c r="AY647" s="21"/>
      <c r="AZ647" s="21"/>
      <c r="BA647" s="21"/>
      <c r="BB647" s="21"/>
      <c r="BC647" s="21"/>
      <c r="BD647" s="21"/>
      <c r="BE647" s="21"/>
      <c r="BF647" s="21"/>
      <c r="BG647" s="21"/>
      <c r="BH647" s="21"/>
      <c r="BI647" s="21"/>
      <c r="BJ647" s="21"/>
      <c r="BK647" s="21"/>
      <c r="BL647" s="21"/>
      <c r="BM647" s="21"/>
      <c r="BN647" s="21"/>
      <c r="BO647" s="21"/>
      <c r="BP647" s="21"/>
      <c r="BQ647" s="21"/>
      <c r="BR647" s="21"/>
      <c r="BS647" s="21"/>
      <c r="BT647" s="21"/>
      <c r="BU647" s="21"/>
      <c r="BV647" s="21"/>
      <c r="BW647" s="21"/>
      <c r="BX647" s="21"/>
      <c r="BY647" s="21"/>
      <c r="BZ647" s="21"/>
      <c r="CA647" s="21"/>
      <c r="CB647" s="21"/>
      <c r="CC647" s="21"/>
      <c r="CD647" s="21"/>
      <c r="CE647" s="21"/>
      <c r="CF647" s="21"/>
      <c r="CG647" s="21"/>
      <c r="CH647" s="21"/>
      <c r="CI647" s="21"/>
      <c r="CJ647" s="21"/>
      <c r="CK647" s="21"/>
      <c r="CL647" s="21"/>
      <c r="CM647" s="21"/>
      <c r="CN647" s="21"/>
      <c r="CO647" s="26"/>
      <c r="CP647" s="26"/>
      <c r="CQ647" s="26"/>
      <c r="CR647" s="27"/>
      <c r="CS647" s="22"/>
      <c r="CT647" s="22"/>
      <c r="CU647" s="22"/>
      <c r="CV647" s="22"/>
      <c r="CW647" s="22"/>
      <c r="CX647" s="22"/>
      <c r="CY647" s="22"/>
      <c r="CZ647" s="22"/>
      <c r="DA647" s="22"/>
      <c r="DB647" s="22"/>
      <c r="DC647" s="22"/>
      <c r="DD647" s="22"/>
      <c r="DE647" s="22"/>
      <c r="DF647" s="22"/>
      <c r="DG647" s="22"/>
      <c r="DH647" s="22"/>
      <c r="DI647" s="22"/>
      <c r="DJ647" s="22"/>
      <c r="DK647" s="22"/>
      <c r="DL647" s="22"/>
      <c r="DM647" s="22"/>
      <c r="DN647" s="22"/>
      <c r="DO647" s="22"/>
      <c r="DP647" s="22"/>
      <c r="DQ647" s="22"/>
      <c r="DR647" s="22"/>
      <c r="DS647" s="22"/>
      <c r="DT647" s="22"/>
      <c r="DU647" s="22"/>
      <c r="DV647" s="22"/>
      <c r="DW647" s="22"/>
      <c r="DX647" s="22"/>
      <c r="DY647" s="22"/>
      <c r="DZ647" s="22"/>
      <c r="EA647" s="22"/>
      <c r="EB647" s="22"/>
      <c r="EC647" s="26"/>
      <c r="ED647" s="26"/>
      <c r="EE647" s="26"/>
      <c r="EF647" s="27"/>
      <c r="EG647" s="3"/>
    </row>
    <row r="648" spans="2:137" s="19" customFormat="1" ht="11.25" customHeight="1" x14ac:dyDescent="0.2">
      <c r="B648" s="25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  <c r="AA648" s="21"/>
      <c r="AB648" s="21"/>
      <c r="AC648" s="21"/>
      <c r="AD648" s="21"/>
      <c r="AE648" s="21"/>
      <c r="AF648" s="21"/>
      <c r="AG648" s="21"/>
      <c r="AH648" s="21"/>
      <c r="AI648" s="21"/>
      <c r="AJ648" s="21"/>
      <c r="AK648" s="21"/>
      <c r="AL648" s="21"/>
      <c r="AM648" s="21"/>
      <c r="AN648" s="21"/>
      <c r="AO648" s="21"/>
      <c r="AP648" s="21"/>
      <c r="AQ648" s="21"/>
      <c r="AR648" s="21"/>
      <c r="AS648" s="21"/>
      <c r="AT648" s="21"/>
      <c r="AU648" s="21"/>
      <c r="AV648" s="21"/>
      <c r="AW648" s="21"/>
      <c r="AX648" s="21"/>
      <c r="AY648" s="21"/>
      <c r="AZ648" s="21"/>
      <c r="BA648" s="21"/>
      <c r="BB648" s="21"/>
      <c r="BC648" s="21"/>
      <c r="BD648" s="21"/>
      <c r="BE648" s="21"/>
      <c r="BF648" s="21"/>
      <c r="BG648" s="21"/>
      <c r="BH648" s="21"/>
      <c r="BI648" s="21"/>
      <c r="BJ648" s="21"/>
      <c r="BK648" s="21"/>
      <c r="BL648" s="21"/>
      <c r="BM648" s="21"/>
      <c r="BN648" s="21"/>
      <c r="BO648" s="21"/>
      <c r="BP648" s="21"/>
      <c r="BQ648" s="21"/>
      <c r="BR648" s="21"/>
      <c r="BS648" s="21"/>
      <c r="BT648" s="21"/>
      <c r="BU648" s="21"/>
      <c r="BV648" s="21"/>
      <c r="BW648" s="21"/>
      <c r="BX648" s="21"/>
      <c r="BY648" s="21"/>
      <c r="BZ648" s="21"/>
      <c r="CA648" s="21"/>
      <c r="CB648" s="21"/>
      <c r="CC648" s="21"/>
      <c r="CD648" s="21"/>
      <c r="CE648" s="21"/>
      <c r="CF648" s="21"/>
      <c r="CG648" s="21"/>
      <c r="CH648" s="21"/>
      <c r="CI648" s="21"/>
      <c r="CJ648" s="21"/>
      <c r="CK648" s="21"/>
      <c r="CL648" s="21"/>
      <c r="CM648" s="21"/>
      <c r="CN648" s="21"/>
      <c r="CO648" s="26"/>
      <c r="CP648" s="26"/>
      <c r="CQ648" s="26"/>
      <c r="CR648" s="27"/>
      <c r="CS648" s="22"/>
      <c r="CT648" s="22"/>
      <c r="CU648" s="22"/>
      <c r="CV648" s="22"/>
      <c r="CW648" s="22"/>
      <c r="CX648" s="22"/>
      <c r="CY648" s="22"/>
      <c r="CZ648" s="22"/>
      <c r="DA648" s="22"/>
      <c r="DB648" s="22"/>
      <c r="DC648" s="22"/>
      <c r="DD648" s="22"/>
      <c r="DE648" s="22"/>
      <c r="DF648" s="22"/>
      <c r="DG648" s="22"/>
      <c r="DH648" s="22"/>
      <c r="DI648" s="22"/>
      <c r="DJ648" s="22"/>
      <c r="DK648" s="22"/>
      <c r="DL648" s="22"/>
      <c r="DM648" s="22"/>
      <c r="DN648" s="22"/>
      <c r="DO648" s="22"/>
      <c r="DP648" s="22"/>
      <c r="DQ648" s="22"/>
      <c r="DR648" s="22"/>
      <c r="DS648" s="22"/>
      <c r="DT648" s="22"/>
      <c r="DU648" s="22"/>
      <c r="DV648" s="22"/>
      <c r="DW648" s="22"/>
      <c r="DX648" s="22"/>
      <c r="DY648" s="22"/>
      <c r="DZ648" s="22"/>
      <c r="EA648" s="22"/>
      <c r="EB648" s="22"/>
      <c r="EC648" s="26"/>
      <c r="ED648" s="26"/>
      <c r="EE648" s="26"/>
      <c r="EF648" s="27"/>
      <c r="EG648" s="3"/>
    </row>
    <row r="649" spans="2:137" s="19" customFormat="1" ht="11.25" customHeight="1" x14ac:dyDescent="0.2">
      <c r="B649" s="25"/>
      <c r="C649" s="21"/>
      <c r="D649" s="21"/>
      <c r="E649" s="21"/>
      <c r="F649" s="21"/>
      <c r="G649" s="21" t="s">
        <v>16</v>
      </c>
      <c r="H649" s="21"/>
      <c r="I649" s="21" t="s">
        <v>11</v>
      </c>
      <c r="J649" s="21"/>
      <c r="K649" s="21" t="str">
        <f>TEXT(1.54,"#,##0.#######")</f>
        <v>1.54</v>
      </c>
      <c r="L649" s="21"/>
      <c r="M649" s="21"/>
      <c r="N649" s="21"/>
      <c r="O649" s="21" t="s">
        <v>18</v>
      </c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  <c r="AA649" s="21"/>
      <c r="AB649" s="21"/>
      <c r="AC649" s="21"/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21"/>
      <c r="AP649" s="21"/>
      <c r="AQ649" s="21"/>
      <c r="AR649" s="21"/>
      <c r="AS649" s="21"/>
      <c r="AT649" s="21"/>
      <c r="AU649" s="21"/>
      <c r="AV649" s="21"/>
      <c r="AW649" s="21"/>
      <c r="AX649" s="21"/>
      <c r="AY649" s="21"/>
      <c r="AZ649" s="21"/>
      <c r="BA649" s="21"/>
      <c r="BB649" s="21"/>
      <c r="BC649" s="21"/>
      <c r="BD649" s="21"/>
      <c r="BE649" s="21"/>
      <c r="BF649" s="21"/>
      <c r="BG649" s="21"/>
      <c r="BH649" s="21"/>
      <c r="BI649" s="21"/>
      <c r="BJ649" s="21"/>
      <c r="BK649" s="21"/>
      <c r="BL649" s="21"/>
      <c r="BM649" s="21"/>
      <c r="BN649" s="21"/>
      <c r="BO649" s="21"/>
      <c r="BP649" s="21"/>
      <c r="BQ649" s="21"/>
      <c r="BR649" s="21"/>
      <c r="BS649" s="21"/>
      <c r="BT649" s="21"/>
      <c r="BU649" s="21"/>
      <c r="BV649" s="21"/>
      <c r="BW649" s="21"/>
      <c r="BX649" s="21"/>
      <c r="BY649" s="21"/>
      <c r="BZ649" s="21"/>
      <c r="CA649" s="21"/>
      <c r="CB649" s="21"/>
      <c r="CC649" s="21"/>
      <c r="CD649" s="21"/>
      <c r="CE649" s="21"/>
      <c r="CF649" s="21"/>
      <c r="CG649" s="21"/>
      <c r="CH649" s="21"/>
      <c r="CI649" s="21"/>
      <c r="CJ649" s="21"/>
      <c r="CK649" s="21"/>
      <c r="CL649" s="21"/>
      <c r="CM649" s="21"/>
      <c r="CN649" s="21"/>
      <c r="CO649" s="26"/>
      <c r="CP649" s="26"/>
      <c r="CQ649" s="26"/>
      <c r="CR649" s="27"/>
      <c r="CS649" s="22"/>
      <c r="CT649" s="22"/>
      <c r="CU649" s="22"/>
      <c r="CV649" s="22"/>
      <c r="CW649" s="22"/>
      <c r="CX649" s="22"/>
      <c r="CY649" s="22"/>
      <c r="CZ649" s="22"/>
      <c r="DA649" s="22"/>
      <c r="DB649" s="22"/>
      <c r="DC649" s="22"/>
      <c r="DD649" s="22"/>
      <c r="DE649" s="22"/>
      <c r="DF649" s="22"/>
      <c r="DG649" s="22"/>
      <c r="DH649" s="22"/>
      <c r="DI649" s="22"/>
      <c r="DJ649" s="22"/>
      <c r="DK649" s="22"/>
      <c r="DL649" s="22"/>
      <c r="DM649" s="22"/>
      <c r="DN649" s="22"/>
      <c r="DO649" s="22"/>
      <c r="DP649" s="22"/>
      <c r="DQ649" s="22"/>
      <c r="DR649" s="22"/>
      <c r="DS649" s="22"/>
      <c r="DT649" s="22"/>
      <c r="DU649" s="22"/>
      <c r="DV649" s="22"/>
      <c r="DW649" s="22"/>
      <c r="DX649" s="22"/>
      <c r="DY649" s="22"/>
      <c r="DZ649" s="22"/>
      <c r="EA649" s="22"/>
      <c r="EB649" s="22"/>
      <c r="EC649" s="26"/>
      <c r="ED649" s="26"/>
      <c r="EE649" s="26"/>
      <c r="EF649" s="27"/>
      <c r="EG649" s="3"/>
    </row>
    <row r="650" spans="2:137" s="19" customFormat="1" ht="11.25" customHeight="1" x14ac:dyDescent="0.2">
      <c r="B650" s="25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/>
      <c r="AN650" s="21"/>
      <c r="AO650" s="21"/>
      <c r="AP650" s="21"/>
      <c r="AQ650" s="21"/>
      <c r="AR650" s="21"/>
      <c r="AS650" s="21"/>
      <c r="AT650" s="21"/>
      <c r="AU650" s="21"/>
      <c r="AV650" s="21"/>
      <c r="AW650" s="21"/>
      <c r="AX650" s="21"/>
      <c r="AY650" s="21"/>
      <c r="AZ650" s="21"/>
      <c r="BA650" s="21"/>
      <c r="BB650" s="21"/>
      <c r="BC650" s="21"/>
      <c r="BD650" s="21"/>
      <c r="BE650" s="21"/>
      <c r="BF650" s="21"/>
      <c r="BG650" s="21"/>
      <c r="BH650" s="21"/>
      <c r="BI650" s="21"/>
      <c r="BJ650" s="21"/>
      <c r="BK650" s="21"/>
      <c r="BL650" s="21"/>
      <c r="BM650" s="21"/>
      <c r="BN650" s="21"/>
      <c r="BO650" s="21"/>
      <c r="BP650" s="21"/>
      <c r="BQ650" s="21"/>
      <c r="BR650" s="21"/>
      <c r="BS650" s="21"/>
      <c r="BT650" s="21"/>
      <c r="BU650" s="21"/>
      <c r="BV650" s="21"/>
      <c r="BW650" s="21"/>
      <c r="BX650" s="21"/>
      <c r="BY650" s="21"/>
      <c r="BZ650" s="21"/>
      <c r="CA650" s="21"/>
      <c r="CB650" s="21"/>
      <c r="CC650" s="21"/>
      <c r="CD650" s="21"/>
      <c r="CE650" s="21"/>
      <c r="CF650" s="21"/>
      <c r="CG650" s="21"/>
      <c r="CH650" s="21"/>
      <c r="CI650" s="21"/>
      <c r="CJ650" s="21"/>
      <c r="CK650" s="21"/>
      <c r="CL650" s="21"/>
      <c r="CM650" s="21"/>
      <c r="CN650" s="21"/>
      <c r="CO650" s="26"/>
      <c r="CP650" s="26"/>
      <c r="CQ650" s="26"/>
      <c r="CR650" s="27"/>
      <c r="CS650" s="22"/>
      <c r="CT650" s="22"/>
      <c r="CU650" s="22"/>
      <c r="CV650" s="22"/>
      <c r="CW650" s="22"/>
      <c r="CX650" s="22"/>
      <c r="CY650" s="22"/>
      <c r="CZ650" s="22"/>
      <c r="DA650" s="22"/>
      <c r="DB650" s="22"/>
      <c r="DC650" s="22"/>
      <c r="DD650" s="22"/>
      <c r="DE650" s="22"/>
      <c r="DF650" s="22"/>
      <c r="DG650" s="22"/>
      <c r="DH650" s="22"/>
      <c r="DI650" s="22"/>
      <c r="DJ650" s="22"/>
      <c r="DK650" s="22"/>
      <c r="DL650" s="22"/>
      <c r="DM650" s="22"/>
      <c r="DN650" s="22"/>
      <c r="DO650" s="22"/>
      <c r="DP650" s="22"/>
      <c r="DQ650" s="22"/>
      <c r="DR650" s="22"/>
      <c r="DS650" s="22"/>
      <c r="DT650" s="22"/>
      <c r="DU650" s="22"/>
      <c r="DV650" s="22"/>
      <c r="DW650" s="22"/>
      <c r="DX650" s="22"/>
      <c r="DY650" s="22"/>
      <c r="DZ650" s="22"/>
      <c r="EA650" s="22"/>
      <c r="EB650" s="22"/>
      <c r="EC650" s="26"/>
      <c r="ED650" s="26"/>
      <c r="EE650" s="26"/>
      <c r="EF650" s="27"/>
      <c r="EG650" s="3"/>
    </row>
    <row r="651" spans="2:137" s="19" customFormat="1" ht="11.25" customHeight="1" x14ac:dyDescent="0.2">
      <c r="B651" s="25"/>
      <c r="C651" s="21"/>
      <c r="D651" s="21"/>
      <c r="E651" s="21"/>
      <c r="F651" s="21"/>
      <c r="G651" s="21" t="s">
        <v>3</v>
      </c>
      <c r="H651" s="21"/>
      <c r="I651" s="21"/>
      <c r="J651" s="21"/>
      <c r="K651" s="21"/>
      <c r="L651" s="21"/>
      <c r="M651" s="21"/>
      <c r="N651" s="21" t="s">
        <v>9</v>
      </c>
      <c r="O651" s="21"/>
      <c r="P651" s="21" t="str">
        <f>TEXT(기계경비총괄표!H4,"#,##0")</f>
        <v>33,754</v>
      </c>
      <c r="Q651" s="21"/>
      <c r="R651" s="21"/>
      <c r="S651" s="21"/>
      <c r="T651" s="21"/>
      <c r="U651" s="21"/>
      <c r="V651" s="21"/>
      <c r="W651" s="21"/>
      <c r="X651" s="21"/>
      <c r="Y651" s="21" t="s">
        <v>15</v>
      </c>
      <c r="Z651" s="21"/>
      <c r="AA651" s="21"/>
      <c r="AB651" s="21" t="str">
        <f>TEXT(K649,"#,##0.#######")</f>
        <v>1.54</v>
      </c>
      <c r="AC651" s="21"/>
      <c r="AD651" s="21"/>
      <c r="AE651" s="21"/>
      <c r="AF651" s="21"/>
      <c r="AG651" s="21"/>
      <c r="AH651" s="21"/>
      <c r="AI651" s="21" t="s">
        <v>12</v>
      </c>
      <c r="AJ651" s="21"/>
      <c r="AK651" s="21" t="str">
        <f>TEXT(10,"#,##0.#######")</f>
        <v>10.</v>
      </c>
      <c r="AL651" s="21"/>
      <c r="AM651" s="21" t="s">
        <v>43</v>
      </c>
      <c r="AN651" s="21"/>
      <c r="AO651" s="21"/>
      <c r="AP651" s="21" t="s">
        <v>11</v>
      </c>
      <c r="AQ651" s="21"/>
      <c r="AR651" s="21" t="str">
        <f>TEXT(TRUNC(P651*K649/AK651,1),"#,##0.#")</f>
        <v>5,198.1</v>
      </c>
      <c r="AS651" s="21"/>
      <c r="AT651" s="21"/>
      <c r="AU651" s="21"/>
      <c r="AV651" s="21"/>
      <c r="AW651" s="21"/>
      <c r="AX651" s="21"/>
      <c r="AY651" s="21"/>
      <c r="AZ651" s="21"/>
      <c r="BA651" s="21"/>
      <c r="BB651" s="21"/>
      <c r="BC651" s="21"/>
      <c r="BD651" s="21"/>
      <c r="BE651" s="21"/>
      <c r="BF651" s="21"/>
      <c r="BG651" s="21"/>
      <c r="BH651" s="21"/>
      <c r="BI651" s="21"/>
      <c r="BJ651" s="21"/>
      <c r="BK651" s="21"/>
      <c r="BL651" s="21"/>
      <c r="BM651" s="21"/>
      <c r="BN651" s="21"/>
      <c r="BO651" s="21"/>
      <c r="BP651" s="21"/>
      <c r="BQ651" s="21"/>
      <c r="BR651" s="21"/>
      <c r="BS651" s="21"/>
      <c r="BT651" s="21"/>
      <c r="BU651" s="21"/>
      <c r="BV651" s="21"/>
      <c r="BW651" s="21"/>
      <c r="BX651" s="21"/>
      <c r="BY651" s="21"/>
      <c r="BZ651" s="21"/>
      <c r="CA651" s="21"/>
      <c r="CB651" s="21"/>
      <c r="CC651" s="21"/>
      <c r="CD651" s="21"/>
      <c r="CE651" s="21"/>
      <c r="CF651" s="21"/>
      <c r="CG651" s="21"/>
      <c r="CH651" s="21"/>
      <c r="CI651" s="21"/>
      <c r="CJ651" s="21"/>
      <c r="CK651" s="21"/>
      <c r="CL651" s="21"/>
      <c r="CM651" s="21"/>
      <c r="CN651" s="21"/>
      <c r="CO651" s="26"/>
      <c r="CP651" s="26"/>
      <c r="CQ651" s="26"/>
      <c r="CR651" s="27"/>
      <c r="CS651" s="22"/>
      <c r="CT651" s="22"/>
      <c r="CU651" s="22"/>
      <c r="CV651" s="22"/>
      <c r="CW651" s="22"/>
      <c r="CX651" s="22"/>
      <c r="CY651" s="22"/>
      <c r="CZ651" s="22"/>
      <c r="DA651" s="22"/>
      <c r="DB651" s="22"/>
      <c r="DC651" s="22"/>
      <c r="DD651" s="22"/>
      <c r="DE651" s="22"/>
      <c r="DF651" s="22"/>
      <c r="DG651" s="22"/>
      <c r="DH651" s="22"/>
      <c r="DI651" s="22"/>
      <c r="DJ651" s="22"/>
      <c r="DK651" s="22"/>
      <c r="DL651" s="22"/>
      <c r="DM651" s="22"/>
      <c r="DN651" s="22"/>
      <c r="DO651" s="22"/>
      <c r="DP651" s="22"/>
      <c r="DQ651" s="22"/>
      <c r="DR651" s="22"/>
      <c r="DS651" s="22"/>
      <c r="DT651" s="22"/>
      <c r="DU651" s="22"/>
      <c r="DV651" s="22"/>
      <c r="DW651" s="22"/>
      <c r="DX651" s="22"/>
      <c r="DY651" s="22"/>
      <c r="DZ651" s="22"/>
      <c r="EA651" s="22"/>
      <c r="EB651" s="22"/>
      <c r="EC651" s="26"/>
      <c r="ED651" s="26"/>
      <c r="EE651" s="26"/>
      <c r="EF651" s="27"/>
      <c r="EG651" s="3"/>
    </row>
    <row r="652" spans="2:137" s="19" customFormat="1" ht="11.25" customHeight="1" x14ac:dyDescent="0.2">
      <c r="B652" s="25"/>
      <c r="C652" s="21"/>
      <c r="D652" s="21"/>
      <c r="E652" s="21"/>
      <c r="F652" s="21"/>
      <c r="G652" s="21" t="s">
        <v>4</v>
      </c>
      <c r="H652" s="21"/>
      <c r="I652" s="21"/>
      <c r="J652" s="21"/>
      <c r="K652" s="21"/>
      <c r="L652" s="21"/>
      <c r="M652" s="21"/>
      <c r="N652" s="21" t="s">
        <v>9</v>
      </c>
      <c r="O652" s="21"/>
      <c r="P652" s="21"/>
      <c r="Q652" s="21" t="str">
        <f>TEXT(기계경비총괄표!G4,"#,##0")</f>
        <v>7,774</v>
      </c>
      <c r="R652" s="21"/>
      <c r="S652" s="21"/>
      <c r="T652" s="21"/>
      <c r="U652" s="21"/>
      <c r="V652" s="21"/>
      <c r="W652" s="21"/>
      <c r="X652" s="21"/>
      <c r="Y652" s="21" t="s">
        <v>15</v>
      </c>
      <c r="Z652" s="21"/>
      <c r="AA652" s="21"/>
      <c r="AB652" s="21" t="str">
        <f>TEXT(K649,"#,##0.#######")</f>
        <v>1.54</v>
      </c>
      <c r="AC652" s="21"/>
      <c r="AD652" s="21"/>
      <c r="AE652" s="21"/>
      <c r="AF652" s="21"/>
      <c r="AG652" s="21"/>
      <c r="AH652" s="21"/>
      <c r="AI652" s="21" t="s">
        <v>12</v>
      </c>
      <c r="AJ652" s="21"/>
      <c r="AK652" s="21" t="str">
        <f>TEXT(10,"#,##0.#######")</f>
        <v>10.</v>
      </c>
      <c r="AL652" s="21"/>
      <c r="AM652" s="21" t="s">
        <v>43</v>
      </c>
      <c r="AN652" s="21"/>
      <c r="AO652" s="21"/>
      <c r="AP652" s="21" t="s">
        <v>11</v>
      </c>
      <c r="AQ652" s="21"/>
      <c r="AR652" s="21" t="str">
        <f>TEXT(TRUNC(Q652*K649/AK652,1),"#,##0.#")</f>
        <v>1,197.1</v>
      </c>
      <c r="AS652" s="21"/>
      <c r="AT652" s="21"/>
      <c r="AU652" s="21"/>
      <c r="AV652" s="21"/>
      <c r="AW652" s="21"/>
      <c r="AX652" s="21"/>
      <c r="AY652" s="21"/>
      <c r="AZ652" s="21"/>
      <c r="BA652" s="21"/>
      <c r="BB652" s="21"/>
      <c r="BC652" s="21"/>
      <c r="BD652" s="21"/>
      <c r="BE652" s="21"/>
      <c r="BF652" s="21"/>
      <c r="BG652" s="21"/>
      <c r="BH652" s="21"/>
      <c r="BI652" s="21"/>
      <c r="BJ652" s="21"/>
      <c r="BK652" s="21"/>
      <c r="BL652" s="21"/>
      <c r="BM652" s="21"/>
      <c r="BN652" s="21"/>
      <c r="BO652" s="21"/>
      <c r="BP652" s="21"/>
      <c r="BQ652" s="21"/>
      <c r="BR652" s="21"/>
      <c r="BS652" s="21"/>
      <c r="BT652" s="21"/>
      <c r="BU652" s="21"/>
      <c r="BV652" s="21"/>
      <c r="BW652" s="21"/>
      <c r="BX652" s="21"/>
      <c r="BY652" s="21"/>
      <c r="BZ652" s="21"/>
      <c r="CA652" s="21"/>
      <c r="CB652" s="21"/>
      <c r="CC652" s="21"/>
      <c r="CD652" s="21"/>
      <c r="CE652" s="21"/>
      <c r="CF652" s="21"/>
      <c r="CG652" s="21"/>
      <c r="CH652" s="21"/>
      <c r="CI652" s="21"/>
      <c r="CJ652" s="21"/>
      <c r="CK652" s="21"/>
      <c r="CL652" s="21"/>
      <c r="CM652" s="21"/>
      <c r="CN652" s="21"/>
      <c r="CO652" s="26"/>
      <c r="CP652" s="26"/>
      <c r="CQ652" s="26"/>
      <c r="CR652" s="27"/>
      <c r="CS652" s="22"/>
      <c r="CT652" s="22"/>
      <c r="CU652" s="22"/>
      <c r="CV652" s="22"/>
      <c r="CW652" s="22"/>
      <c r="CX652" s="22"/>
      <c r="CY652" s="22"/>
      <c r="CZ652" s="22"/>
      <c r="DA652" s="22"/>
      <c r="DB652" s="22"/>
      <c r="DC652" s="22"/>
      <c r="DD652" s="22"/>
      <c r="DE652" s="22"/>
      <c r="DF652" s="22"/>
      <c r="DG652" s="22"/>
      <c r="DH652" s="22"/>
      <c r="DI652" s="22"/>
      <c r="DJ652" s="22"/>
      <c r="DK652" s="22"/>
      <c r="DL652" s="22"/>
      <c r="DM652" s="22"/>
      <c r="DN652" s="22"/>
      <c r="DO652" s="22"/>
      <c r="DP652" s="22"/>
      <c r="DQ652" s="22"/>
      <c r="DR652" s="22"/>
      <c r="DS652" s="22"/>
      <c r="DT652" s="22"/>
      <c r="DU652" s="22"/>
      <c r="DV652" s="22"/>
      <c r="DW652" s="22"/>
      <c r="DX652" s="22"/>
      <c r="DY652" s="22"/>
      <c r="DZ652" s="22"/>
      <c r="EA652" s="22"/>
      <c r="EB652" s="22"/>
      <c r="EC652" s="26"/>
      <c r="ED652" s="26"/>
      <c r="EE652" s="26"/>
      <c r="EF652" s="27"/>
      <c r="EG652" s="3"/>
    </row>
    <row r="653" spans="2:137" s="19" customFormat="1" ht="11.25" customHeight="1" x14ac:dyDescent="0.2">
      <c r="B653" s="25"/>
      <c r="C653" s="21"/>
      <c r="D653" s="21"/>
      <c r="E653" s="21"/>
      <c r="F653" s="21"/>
      <c r="G653" s="21" t="s">
        <v>19</v>
      </c>
      <c r="H653" s="21"/>
      <c r="I653" s="21"/>
      <c r="J653" s="21"/>
      <c r="K653" s="21" t="s">
        <v>20</v>
      </c>
      <c r="L653" s="21"/>
      <c r="M653" s="21"/>
      <c r="N653" s="21" t="s">
        <v>9</v>
      </c>
      <c r="O653" s="21"/>
      <c r="P653" s="21" t="str">
        <f>TEXT(기계경비총괄표!I4,"#,##0")</f>
        <v>11,948</v>
      </c>
      <c r="Q653" s="21"/>
      <c r="R653" s="21"/>
      <c r="S653" s="21"/>
      <c r="T653" s="21"/>
      <c r="U653" s="21"/>
      <c r="V653" s="21"/>
      <c r="W653" s="21"/>
      <c r="X653" s="21"/>
      <c r="Y653" s="21" t="s">
        <v>15</v>
      </c>
      <c r="Z653" s="21"/>
      <c r="AA653" s="21"/>
      <c r="AB653" s="21" t="str">
        <f>TEXT(K649,"#,##0.#######")</f>
        <v>1.54</v>
      </c>
      <c r="AC653" s="21"/>
      <c r="AD653" s="21"/>
      <c r="AE653" s="21"/>
      <c r="AF653" s="21"/>
      <c r="AG653" s="21"/>
      <c r="AH653" s="21"/>
      <c r="AI653" s="21" t="s">
        <v>12</v>
      </c>
      <c r="AJ653" s="21"/>
      <c r="AK653" s="21" t="str">
        <f>TEXT(10,"#,##0.#######")</f>
        <v>10.</v>
      </c>
      <c r="AL653" s="21"/>
      <c r="AM653" s="21" t="s">
        <v>43</v>
      </c>
      <c r="AN653" s="21"/>
      <c r="AO653" s="21"/>
      <c r="AP653" s="21" t="s">
        <v>11</v>
      </c>
      <c r="AQ653" s="21"/>
      <c r="AR653" s="21" t="str">
        <f>TEXT(TRUNC(P653*K649/AK653,1),"#,##0.#")</f>
        <v>1,839.9</v>
      </c>
      <c r="AS653" s="21"/>
      <c r="AT653" s="21"/>
      <c r="AU653" s="21"/>
      <c r="AV653" s="21"/>
      <c r="AW653" s="21"/>
      <c r="AX653" s="21"/>
      <c r="AY653" s="21"/>
      <c r="AZ653" s="21"/>
      <c r="BA653" s="21"/>
      <c r="BB653" s="21"/>
      <c r="BC653" s="21"/>
      <c r="BD653" s="21"/>
      <c r="BE653" s="21"/>
      <c r="BF653" s="21"/>
      <c r="BG653" s="21"/>
      <c r="BH653" s="21"/>
      <c r="BI653" s="21"/>
      <c r="BJ653" s="21"/>
      <c r="BK653" s="21"/>
      <c r="BL653" s="21"/>
      <c r="BM653" s="21"/>
      <c r="BN653" s="21"/>
      <c r="BO653" s="21"/>
      <c r="BP653" s="21"/>
      <c r="BQ653" s="21"/>
      <c r="BR653" s="21"/>
      <c r="BS653" s="21"/>
      <c r="BT653" s="21"/>
      <c r="BU653" s="21"/>
      <c r="BV653" s="21"/>
      <c r="BW653" s="21"/>
      <c r="BX653" s="21"/>
      <c r="BY653" s="21"/>
      <c r="BZ653" s="21"/>
      <c r="CA653" s="21"/>
      <c r="CB653" s="21"/>
      <c r="CC653" s="21"/>
      <c r="CD653" s="21"/>
      <c r="CE653" s="21"/>
      <c r="CF653" s="21"/>
      <c r="CG653" s="21"/>
      <c r="CH653" s="21"/>
      <c r="CI653" s="21"/>
      <c r="CJ653" s="21"/>
      <c r="CK653" s="21"/>
      <c r="CL653" s="21"/>
      <c r="CM653" s="21"/>
      <c r="CN653" s="21"/>
      <c r="CO653" s="26"/>
      <c r="CP653" s="26"/>
      <c r="CQ653" s="26"/>
      <c r="CR653" s="27"/>
      <c r="CS653" s="22"/>
      <c r="CT653" s="22"/>
      <c r="CU653" s="22"/>
      <c r="CV653" s="22"/>
      <c r="CW653" s="22"/>
      <c r="CX653" s="22"/>
      <c r="CY653" s="22"/>
      <c r="CZ653" s="22"/>
      <c r="DA653" s="22"/>
      <c r="DB653" s="22"/>
      <c r="DC653" s="22"/>
      <c r="DD653" s="22"/>
      <c r="DE653" s="22"/>
      <c r="DF653" s="22"/>
      <c r="DG653" s="22"/>
      <c r="DH653" s="22"/>
      <c r="DI653" s="22"/>
      <c r="DJ653" s="22"/>
      <c r="DK653" s="22"/>
      <c r="DL653" s="22"/>
      <c r="DM653" s="22"/>
      <c r="DN653" s="22"/>
      <c r="DO653" s="22"/>
      <c r="DP653" s="22"/>
      <c r="DQ653" s="22"/>
      <c r="DR653" s="22"/>
      <c r="DS653" s="22"/>
      <c r="DT653" s="22"/>
      <c r="DU653" s="22"/>
      <c r="DV653" s="22"/>
      <c r="DW653" s="22"/>
      <c r="DX653" s="22"/>
      <c r="DY653" s="22"/>
      <c r="DZ653" s="22"/>
      <c r="EA653" s="22"/>
      <c r="EB653" s="22"/>
      <c r="EC653" s="26"/>
      <c r="ED653" s="26"/>
      <c r="EE653" s="26"/>
      <c r="EF653" s="27"/>
      <c r="EG653" s="3"/>
    </row>
    <row r="654" spans="2:137" s="19" customFormat="1" ht="11.25" customHeight="1" x14ac:dyDescent="0.2">
      <c r="B654" s="25"/>
      <c r="C654" s="21"/>
      <c r="D654" s="21"/>
      <c r="E654" s="21"/>
      <c r="F654" s="21"/>
      <c r="G654" s="21" t="s">
        <v>21</v>
      </c>
      <c r="H654" s="21"/>
      <c r="I654" s="21"/>
      <c r="J654" s="21"/>
      <c r="K654" s="21" t="s">
        <v>8</v>
      </c>
      <c r="L654" s="21"/>
      <c r="M654" s="21"/>
      <c r="N654" s="21" t="s">
        <v>9</v>
      </c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/>
      <c r="AI654" s="21"/>
      <c r="AJ654" s="21"/>
      <c r="AK654" s="21"/>
      <c r="AL654" s="21"/>
      <c r="AM654" s="21"/>
      <c r="AN654" s="21" t="str">
        <f>TEXT(AR651+AR652+AR653,"#,##0.#######")</f>
        <v>8,235.1</v>
      </c>
      <c r="AO654" s="21"/>
      <c r="AP654" s="21"/>
      <c r="AQ654" s="21"/>
      <c r="AR654" s="21"/>
      <c r="AS654" s="21"/>
      <c r="AT654" s="21"/>
      <c r="AU654" s="21"/>
      <c r="AV654" s="21"/>
      <c r="AW654" s="21"/>
      <c r="AX654" s="21"/>
      <c r="AY654" s="21"/>
      <c r="AZ654" s="21"/>
      <c r="BA654" s="21"/>
      <c r="BB654" s="21"/>
      <c r="BC654" s="21"/>
      <c r="BD654" s="21"/>
      <c r="BE654" s="21"/>
      <c r="BF654" s="21"/>
      <c r="BG654" s="21"/>
      <c r="BH654" s="21"/>
      <c r="BI654" s="21"/>
      <c r="BJ654" s="21"/>
      <c r="BK654" s="21"/>
      <c r="BL654" s="21"/>
      <c r="BM654" s="21"/>
      <c r="BN654" s="21"/>
      <c r="BO654" s="21"/>
      <c r="BP654" s="21"/>
      <c r="BQ654" s="21"/>
      <c r="BR654" s="21"/>
      <c r="BS654" s="21"/>
      <c r="BT654" s="21"/>
      <c r="BU654" s="21"/>
      <c r="BV654" s="21"/>
      <c r="BW654" s="21"/>
      <c r="BX654" s="21"/>
      <c r="BY654" s="21"/>
      <c r="BZ654" s="21"/>
      <c r="CA654" s="21"/>
      <c r="CB654" s="21"/>
      <c r="CC654" s="21"/>
      <c r="CD654" s="21"/>
      <c r="CE654" s="21"/>
      <c r="CF654" s="21"/>
      <c r="CG654" s="21"/>
      <c r="CH654" s="21"/>
      <c r="CI654" s="21"/>
      <c r="CJ654" s="21"/>
      <c r="CK654" s="21"/>
      <c r="CL654" s="21"/>
      <c r="CM654" s="21"/>
      <c r="CN654" s="21"/>
      <c r="CO654" s="26">
        <f>CQ654+CP654+CR654</f>
        <v>8235.1</v>
      </c>
      <c r="CP654" s="26" t="str">
        <f>TEXT(AR652,"#,###.0")</f>
        <v>1,197.1</v>
      </c>
      <c r="CQ654" s="26" t="str">
        <f>TEXT(AR651,"#,###.0")</f>
        <v>5,198.1</v>
      </c>
      <c r="CR654" s="27" t="str">
        <f>TEXT(AR653,"#,###.0")</f>
        <v>1,839.9</v>
      </c>
      <c r="CS654" s="22"/>
      <c r="CT654" s="22"/>
      <c r="CU654" s="22"/>
      <c r="CV654" s="22"/>
      <c r="CW654" s="22"/>
      <c r="CX654" s="22"/>
      <c r="CY654" s="22"/>
      <c r="CZ654" s="22"/>
      <c r="DA654" s="22"/>
      <c r="DB654" s="22"/>
      <c r="DC654" s="22"/>
      <c r="DD654" s="22"/>
      <c r="DE654" s="22"/>
      <c r="DF654" s="22"/>
      <c r="DG654" s="22"/>
      <c r="DH654" s="22"/>
      <c r="DI654" s="22"/>
      <c r="DJ654" s="22"/>
      <c r="DK654" s="22"/>
      <c r="DL654" s="22"/>
      <c r="DM654" s="22"/>
      <c r="DN654" s="22"/>
      <c r="DO654" s="22"/>
      <c r="DP654" s="22"/>
      <c r="DQ654" s="22"/>
      <c r="DR654" s="22"/>
      <c r="DS654" s="22"/>
      <c r="DT654" s="22"/>
      <c r="DU654" s="22"/>
      <c r="DV654" s="22"/>
      <c r="DW654" s="22"/>
      <c r="DX654" s="22"/>
      <c r="DY654" s="22"/>
      <c r="DZ654" s="22"/>
      <c r="EA654" s="22"/>
      <c r="EB654" s="22"/>
      <c r="EC654" s="26">
        <f>EE654+ED654+EF654</f>
        <v>8235.1</v>
      </c>
      <c r="ED654" s="26" t="str">
        <f>TEXT(AR652,"#,###.0")</f>
        <v>1,197.1</v>
      </c>
      <c r="EE654" s="26" t="str">
        <f>TEXT(AR651,"#,###.0")</f>
        <v>5,198.1</v>
      </c>
      <c r="EF654" s="27" t="str">
        <f>TEXT(AR653,"#,###.0")</f>
        <v>1,839.9</v>
      </c>
      <c r="EG654" s="3"/>
    </row>
    <row r="655" spans="2:137" s="19" customFormat="1" ht="11.25" customHeight="1" x14ac:dyDescent="0.2">
      <c r="B655" s="25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  <c r="AA655" s="21"/>
      <c r="AB655" s="21"/>
      <c r="AC655" s="21"/>
      <c r="AD655" s="21"/>
      <c r="AE655" s="21"/>
      <c r="AF655" s="21"/>
      <c r="AG655" s="21"/>
      <c r="AH655" s="21"/>
      <c r="AI655" s="21"/>
      <c r="AJ655" s="21"/>
      <c r="AK655" s="21"/>
      <c r="AL655" s="21"/>
      <c r="AM655" s="21"/>
      <c r="AN655" s="21"/>
      <c r="AO655" s="21"/>
      <c r="AP655" s="21"/>
      <c r="AQ655" s="21"/>
      <c r="AR655" s="21"/>
      <c r="AS655" s="21"/>
      <c r="AT655" s="21"/>
      <c r="AU655" s="21"/>
      <c r="AV655" s="21"/>
      <c r="AW655" s="21"/>
      <c r="AX655" s="21"/>
      <c r="AY655" s="21"/>
      <c r="AZ655" s="21"/>
      <c r="BA655" s="21"/>
      <c r="BB655" s="21"/>
      <c r="BC655" s="21"/>
      <c r="BD655" s="21"/>
      <c r="BE655" s="21"/>
      <c r="BF655" s="21"/>
      <c r="BG655" s="21"/>
      <c r="BH655" s="21"/>
      <c r="BI655" s="21"/>
      <c r="BJ655" s="21"/>
      <c r="BK655" s="21"/>
      <c r="BL655" s="21"/>
      <c r="BM655" s="21"/>
      <c r="BN655" s="21"/>
      <c r="BO655" s="21"/>
      <c r="BP655" s="21"/>
      <c r="BQ655" s="21"/>
      <c r="BR655" s="21"/>
      <c r="BS655" s="21"/>
      <c r="BT655" s="21"/>
      <c r="BU655" s="21"/>
      <c r="BV655" s="21"/>
      <c r="BW655" s="21"/>
      <c r="BX655" s="21"/>
      <c r="BY655" s="21"/>
      <c r="BZ655" s="21"/>
      <c r="CA655" s="21"/>
      <c r="CB655" s="21"/>
      <c r="CC655" s="21"/>
      <c r="CD655" s="21"/>
      <c r="CE655" s="21"/>
      <c r="CF655" s="21"/>
      <c r="CG655" s="21"/>
      <c r="CH655" s="21"/>
      <c r="CI655" s="21"/>
      <c r="CJ655" s="21"/>
      <c r="CK655" s="21"/>
      <c r="CL655" s="21"/>
      <c r="CM655" s="21"/>
      <c r="CN655" s="21"/>
      <c r="CO655" s="26"/>
      <c r="CP655" s="26"/>
      <c r="CQ655" s="26"/>
      <c r="CR655" s="27"/>
      <c r="CS655" s="22"/>
      <c r="CT655" s="22"/>
      <c r="CU655" s="22"/>
      <c r="CV655" s="22"/>
      <c r="CW655" s="22"/>
      <c r="CX655" s="22"/>
      <c r="CY655" s="22"/>
      <c r="CZ655" s="22"/>
      <c r="DA655" s="22"/>
      <c r="DB655" s="22"/>
      <c r="DC655" s="22"/>
      <c r="DD655" s="22"/>
      <c r="DE655" s="22"/>
      <c r="DF655" s="22"/>
      <c r="DG655" s="22"/>
      <c r="DH655" s="22"/>
      <c r="DI655" s="22"/>
      <c r="DJ655" s="22"/>
      <c r="DK655" s="22"/>
      <c r="DL655" s="22"/>
      <c r="DM655" s="22"/>
      <c r="DN655" s="22"/>
      <c r="DO655" s="22"/>
      <c r="DP655" s="22"/>
      <c r="DQ655" s="22"/>
      <c r="DR655" s="22"/>
      <c r="DS655" s="22"/>
      <c r="DT655" s="22"/>
      <c r="DU655" s="22"/>
      <c r="DV655" s="22"/>
      <c r="DW655" s="22"/>
      <c r="DX655" s="22"/>
      <c r="DY655" s="22"/>
      <c r="DZ655" s="22"/>
      <c r="EA655" s="22"/>
      <c r="EB655" s="22"/>
      <c r="EC655" s="26"/>
      <c r="ED655" s="26"/>
      <c r="EE655" s="26"/>
      <c r="EF655" s="27"/>
      <c r="EG655" s="3"/>
    </row>
    <row r="656" spans="2:137" s="19" customFormat="1" ht="11.25" customHeight="1" x14ac:dyDescent="0.2">
      <c r="B656" s="25"/>
      <c r="C656" s="21"/>
      <c r="D656" s="21"/>
      <c r="E656" s="21" t="s">
        <v>35</v>
      </c>
      <c r="F656" s="21"/>
      <c r="G656" s="21" t="s">
        <v>37</v>
      </c>
      <c r="H656" s="21"/>
      <c r="I656" s="21" t="s">
        <v>21</v>
      </c>
      <c r="J656" s="21"/>
      <c r="K656" s="21"/>
      <c r="L656" s="21"/>
      <c r="M656" s="21" t="s">
        <v>8</v>
      </c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  <c r="AA656" s="21"/>
      <c r="AB656" s="21"/>
      <c r="AC656" s="21"/>
      <c r="AD656" s="21"/>
      <c r="AE656" s="21"/>
      <c r="AF656" s="21"/>
      <c r="AG656" s="21"/>
      <c r="AH656" s="21"/>
      <c r="AI656" s="21"/>
      <c r="AJ656" s="21"/>
      <c r="AK656" s="21"/>
      <c r="AL656" s="21"/>
      <c r="AM656" s="21"/>
      <c r="AN656" s="21"/>
      <c r="AO656" s="21"/>
      <c r="AP656" s="21"/>
      <c r="AQ656" s="21"/>
      <c r="AR656" s="21"/>
      <c r="AS656" s="21"/>
      <c r="AT656" s="21"/>
      <c r="AU656" s="21"/>
      <c r="AV656" s="21"/>
      <c r="AW656" s="21"/>
      <c r="AX656" s="21"/>
      <c r="AY656" s="21"/>
      <c r="AZ656" s="21"/>
      <c r="BA656" s="21"/>
      <c r="BB656" s="21"/>
      <c r="BC656" s="21"/>
      <c r="BD656" s="21"/>
      <c r="BE656" s="21"/>
      <c r="BF656" s="21"/>
      <c r="BG656" s="21"/>
      <c r="BH656" s="21"/>
      <c r="BI656" s="21"/>
      <c r="BJ656" s="21"/>
      <c r="BK656" s="21"/>
      <c r="BL656" s="21"/>
      <c r="BM656" s="21"/>
      <c r="BN656" s="21"/>
      <c r="BO656" s="21"/>
      <c r="BP656" s="21"/>
      <c r="BQ656" s="21"/>
      <c r="BR656" s="21"/>
      <c r="BS656" s="21"/>
      <c r="BT656" s="21"/>
      <c r="BU656" s="21"/>
      <c r="BV656" s="21"/>
      <c r="BW656" s="21"/>
      <c r="BX656" s="21"/>
      <c r="BY656" s="21"/>
      <c r="BZ656" s="21"/>
      <c r="CA656" s="21"/>
      <c r="CB656" s="21"/>
      <c r="CC656" s="21"/>
      <c r="CD656" s="21"/>
      <c r="CE656" s="21"/>
      <c r="CF656" s="21"/>
      <c r="CG656" s="21"/>
      <c r="CH656" s="21"/>
      <c r="CI656" s="21"/>
      <c r="CJ656" s="21"/>
      <c r="CK656" s="21"/>
      <c r="CL656" s="21"/>
      <c r="CM656" s="21"/>
      <c r="CN656" s="21"/>
      <c r="CO656" s="26"/>
      <c r="CP656" s="26"/>
      <c r="CQ656" s="26"/>
      <c r="CR656" s="27"/>
      <c r="CS656" s="22"/>
      <c r="CT656" s="22"/>
      <c r="CU656" s="22"/>
      <c r="CV656" s="22"/>
      <c r="CW656" s="22"/>
      <c r="CX656" s="22"/>
      <c r="CY656" s="22"/>
      <c r="CZ656" s="22"/>
      <c r="DA656" s="22"/>
      <c r="DB656" s="22"/>
      <c r="DC656" s="22"/>
      <c r="DD656" s="22"/>
      <c r="DE656" s="22"/>
      <c r="DF656" s="22"/>
      <c r="DG656" s="22"/>
      <c r="DH656" s="22"/>
      <c r="DI656" s="22"/>
      <c r="DJ656" s="22"/>
      <c r="DK656" s="22"/>
      <c r="DL656" s="22"/>
      <c r="DM656" s="22"/>
      <c r="DN656" s="22"/>
      <c r="DO656" s="22"/>
      <c r="DP656" s="22"/>
      <c r="DQ656" s="22"/>
      <c r="DR656" s="22"/>
      <c r="DS656" s="22"/>
      <c r="DT656" s="22"/>
      <c r="DU656" s="22"/>
      <c r="DV656" s="22"/>
      <c r="DW656" s="22"/>
      <c r="DX656" s="22"/>
      <c r="DY656" s="22"/>
      <c r="DZ656" s="22"/>
      <c r="EA656" s="22"/>
      <c r="EB656" s="22"/>
      <c r="EC656" s="26"/>
      <c r="ED656" s="26"/>
      <c r="EE656" s="26"/>
      <c r="EF656" s="27"/>
      <c r="EG656" s="3"/>
    </row>
    <row r="657" spans="2:137" s="19" customFormat="1" ht="11.25" customHeight="1" x14ac:dyDescent="0.2">
      <c r="B657" s="25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/>
      <c r="AI657" s="21"/>
      <c r="AJ657" s="21"/>
      <c r="AK657" s="21"/>
      <c r="AL657" s="21"/>
      <c r="AM657" s="21"/>
      <c r="AN657" s="21"/>
      <c r="AO657" s="21"/>
      <c r="AP657" s="21"/>
      <c r="AQ657" s="21"/>
      <c r="AR657" s="21"/>
      <c r="AS657" s="21"/>
      <c r="AT657" s="21"/>
      <c r="AU657" s="21"/>
      <c r="AV657" s="21"/>
      <c r="AW657" s="21"/>
      <c r="AX657" s="21"/>
      <c r="AY657" s="21"/>
      <c r="AZ657" s="21"/>
      <c r="BA657" s="21"/>
      <c r="BB657" s="21"/>
      <c r="BC657" s="21"/>
      <c r="BD657" s="21"/>
      <c r="BE657" s="21"/>
      <c r="BF657" s="21"/>
      <c r="BG657" s="21"/>
      <c r="BH657" s="21"/>
      <c r="BI657" s="21"/>
      <c r="BJ657" s="21"/>
      <c r="BK657" s="21"/>
      <c r="BL657" s="21"/>
      <c r="BM657" s="21"/>
      <c r="BN657" s="21"/>
      <c r="BO657" s="21"/>
      <c r="BP657" s="21"/>
      <c r="BQ657" s="21"/>
      <c r="BR657" s="21"/>
      <c r="BS657" s="21"/>
      <c r="BT657" s="21"/>
      <c r="BU657" s="21"/>
      <c r="BV657" s="21"/>
      <c r="BW657" s="21"/>
      <c r="BX657" s="21"/>
      <c r="BY657" s="21"/>
      <c r="BZ657" s="21"/>
      <c r="CA657" s="21"/>
      <c r="CB657" s="21"/>
      <c r="CC657" s="21"/>
      <c r="CD657" s="21"/>
      <c r="CE657" s="21"/>
      <c r="CF657" s="21"/>
      <c r="CG657" s="21"/>
      <c r="CH657" s="21"/>
      <c r="CI657" s="21"/>
      <c r="CJ657" s="21"/>
      <c r="CK657" s="21"/>
      <c r="CL657" s="21"/>
      <c r="CM657" s="21"/>
      <c r="CN657" s="21"/>
      <c r="CO657" s="26"/>
      <c r="CP657" s="26"/>
      <c r="CQ657" s="26"/>
      <c r="CR657" s="27"/>
      <c r="CS657" s="22"/>
      <c r="CT657" s="22"/>
      <c r="CU657" s="22"/>
      <c r="CV657" s="22"/>
      <c r="CW657" s="22"/>
      <c r="CX657" s="22"/>
      <c r="CY657" s="22"/>
      <c r="CZ657" s="22"/>
      <c r="DA657" s="22"/>
      <c r="DB657" s="22"/>
      <c r="DC657" s="22"/>
      <c r="DD657" s="22"/>
      <c r="DE657" s="22"/>
      <c r="DF657" s="22"/>
      <c r="DG657" s="22"/>
      <c r="DH657" s="22"/>
      <c r="DI657" s="22"/>
      <c r="DJ657" s="22"/>
      <c r="DK657" s="22"/>
      <c r="DL657" s="22"/>
      <c r="DM657" s="22"/>
      <c r="DN657" s="22"/>
      <c r="DO657" s="22"/>
      <c r="DP657" s="22"/>
      <c r="DQ657" s="22"/>
      <c r="DR657" s="22"/>
      <c r="DS657" s="22"/>
      <c r="DT657" s="22"/>
      <c r="DU657" s="22"/>
      <c r="DV657" s="22"/>
      <c r="DW657" s="22"/>
      <c r="DX657" s="22"/>
      <c r="DY657" s="22"/>
      <c r="DZ657" s="22"/>
      <c r="EA657" s="22"/>
      <c r="EB657" s="22"/>
      <c r="EC657" s="26"/>
      <c r="ED657" s="26"/>
      <c r="EE657" s="26"/>
      <c r="EF657" s="27"/>
      <c r="EG657" s="3"/>
    </row>
    <row r="658" spans="2:137" s="19" customFormat="1" ht="11.25" customHeight="1" x14ac:dyDescent="0.2">
      <c r="B658" s="25"/>
      <c r="C658" s="21"/>
      <c r="D658" s="21"/>
      <c r="E658" s="21"/>
      <c r="F658" s="21"/>
      <c r="G658" s="21"/>
      <c r="H658" s="21" t="s">
        <v>3</v>
      </c>
      <c r="I658" s="21"/>
      <c r="J658" s="21"/>
      <c r="K658" s="21"/>
      <c r="L658" s="21"/>
      <c r="M658" s="21"/>
      <c r="N658" s="21"/>
      <c r="O658" s="21" t="s">
        <v>9</v>
      </c>
      <c r="P658" s="21"/>
      <c r="Q658" s="21" t="str">
        <f>TEXT(EE645,"#,###.##")</f>
        <v>14,274.</v>
      </c>
      <c r="R658" s="21"/>
      <c r="S658" s="21"/>
      <c r="T658" s="21"/>
      <c r="U658" s="21"/>
      <c r="V658" s="21"/>
      <c r="W658" s="21"/>
      <c r="X658" s="21" t="s">
        <v>26</v>
      </c>
      <c r="Y658" s="21"/>
      <c r="Z658" s="21" t="str">
        <f>TEXT(EE654,"#,###.##")</f>
        <v>5,198.1</v>
      </c>
      <c r="AA658" s="21"/>
      <c r="AB658" s="21"/>
      <c r="AC658" s="21"/>
      <c r="AD658" s="21"/>
      <c r="AE658" s="21"/>
      <c r="AF658" s="21"/>
      <c r="AG658" s="21"/>
      <c r="AH658" s="21" t="s">
        <v>11</v>
      </c>
      <c r="AI658" s="21"/>
      <c r="AJ658" s="21"/>
      <c r="AK658" s="21" t="str">
        <f>TEXT(TRUNC(EE645+EE654,1),"#,##0.#")</f>
        <v>19,472.1</v>
      </c>
      <c r="AL658" s="21"/>
      <c r="AM658" s="21"/>
      <c r="AN658" s="21"/>
      <c r="AO658" s="21"/>
      <c r="AP658" s="21"/>
      <c r="AQ658" s="21"/>
      <c r="AR658" s="21"/>
      <c r="AS658" s="21"/>
      <c r="AT658" s="21"/>
      <c r="AU658" s="21"/>
      <c r="AV658" s="21"/>
      <c r="AW658" s="21"/>
      <c r="AX658" s="21"/>
      <c r="AY658" s="21"/>
      <c r="AZ658" s="21"/>
      <c r="BA658" s="21"/>
      <c r="BB658" s="21"/>
      <c r="BC658" s="21"/>
      <c r="BD658" s="21"/>
      <c r="BE658" s="21"/>
      <c r="BF658" s="21"/>
      <c r="BG658" s="21"/>
      <c r="BH658" s="21"/>
      <c r="BI658" s="21"/>
      <c r="BJ658" s="21"/>
      <c r="BK658" s="21"/>
      <c r="BL658" s="21"/>
      <c r="BM658" s="21"/>
      <c r="BN658" s="21"/>
      <c r="BO658" s="21"/>
      <c r="BP658" s="21"/>
      <c r="BQ658" s="21"/>
      <c r="BR658" s="21"/>
      <c r="BS658" s="21"/>
      <c r="BT658" s="21"/>
      <c r="BU658" s="21"/>
      <c r="BV658" s="21"/>
      <c r="BW658" s="21"/>
      <c r="BX658" s="21"/>
      <c r="BY658" s="21"/>
      <c r="BZ658" s="21"/>
      <c r="CA658" s="21"/>
      <c r="CB658" s="21"/>
      <c r="CC658" s="21"/>
      <c r="CD658" s="21"/>
      <c r="CE658" s="21"/>
      <c r="CF658" s="21"/>
      <c r="CG658" s="21"/>
      <c r="CH658" s="21"/>
      <c r="CI658" s="21"/>
      <c r="CJ658" s="21"/>
      <c r="CK658" s="21"/>
      <c r="CL658" s="21"/>
      <c r="CM658" s="21"/>
      <c r="CN658" s="21"/>
      <c r="CO658" s="26"/>
      <c r="CP658" s="26"/>
      <c r="CQ658" s="26"/>
      <c r="CR658" s="27"/>
      <c r="CS658" s="22"/>
      <c r="CT658" s="22"/>
      <c r="CU658" s="22"/>
      <c r="CV658" s="22"/>
      <c r="CW658" s="22"/>
      <c r="CX658" s="22"/>
      <c r="CY658" s="22"/>
      <c r="CZ658" s="22"/>
      <c r="DA658" s="22"/>
      <c r="DB658" s="22"/>
      <c r="DC658" s="22"/>
      <c r="DD658" s="22"/>
      <c r="DE658" s="22"/>
      <c r="DF658" s="22"/>
      <c r="DG658" s="22"/>
      <c r="DH658" s="22"/>
      <c r="DI658" s="22"/>
      <c r="DJ658" s="22"/>
      <c r="DK658" s="22"/>
      <c r="DL658" s="22"/>
      <c r="DM658" s="22"/>
      <c r="DN658" s="22"/>
      <c r="DO658" s="22"/>
      <c r="DP658" s="22"/>
      <c r="DQ658" s="22"/>
      <c r="DR658" s="22"/>
      <c r="DS658" s="22"/>
      <c r="DT658" s="22"/>
      <c r="DU658" s="22"/>
      <c r="DV658" s="22"/>
      <c r="DW658" s="22"/>
      <c r="DX658" s="22"/>
      <c r="DY658" s="22"/>
      <c r="DZ658" s="22"/>
      <c r="EA658" s="22"/>
      <c r="EB658" s="22"/>
      <c r="EC658" s="26"/>
      <c r="ED658" s="26"/>
      <c r="EE658" s="26"/>
      <c r="EF658" s="27"/>
      <c r="EG658" s="3"/>
    </row>
    <row r="659" spans="2:137" s="19" customFormat="1" ht="11.25" customHeight="1" x14ac:dyDescent="0.2">
      <c r="B659" s="25"/>
      <c r="C659" s="21"/>
      <c r="D659" s="21"/>
      <c r="E659" s="21"/>
      <c r="F659" s="21"/>
      <c r="G659" s="21"/>
      <c r="H659" s="21" t="s">
        <v>4</v>
      </c>
      <c r="I659" s="21"/>
      <c r="J659" s="21"/>
      <c r="K659" s="21"/>
      <c r="L659" s="21"/>
      <c r="M659" s="21"/>
      <c r="N659" s="21"/>
      <c r="O659" s="21" t="s">
        <v>9</v>
      </c>
      <c r="P659" s="21"/>
      <c r="Q659" s="21" t="str">
        <f>ED654</f>
        <v>1,197.1</v>
      </c>
      <c r="R659" s="21"/>
      <c r="S659" s="21"/>
      <c r="T659" s="21"/>
      <c r="U659" s="21"/>
      <c r="V659" s="21"/>
      <c r="W659" s="21"/>
      <c r="X659" s="21"/>
      <c r="Y659" s="21"/>
      <c r="Z659" s="21"/>
      <c r="AA659" s="21"/>
      <c r="AB659" s="21"/>
      <c r="AC659" s="21"/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21"/>
      <c r="AP659" s="21"/>
      <c r="AQ659" s="21"/>
      <c r="AR659" s="21"/>
      <c r="AS659" s="21"/>
      <c r="AT659" s="21"/>
      <c r="AU659" s="21"/>
      <c r="AV659" s="21"/>
      <c r="AW659" s="21"/>
      <c r="AX659" s="21"/>
      <c r="AY659" s="21"/>
      <c r="AZ659" s="21"/>
      <c r="BA659" s="21"/>
      <c r="BB659" s="21"/>
      <c r="BC659" s="21"/>
      <c r="BD659" s="21"/>
      <c r="BE659" s="21"/>
      <c r="BF659" s="21"/>
      <c r="BG659" s="21"/>
      <c r="BH659" s="21"/>
      <c r="BI659" s="21"/>
      <c r="BJ659" s="21"/>
      <c r="BK659" s="21"/>
      <c r="BL659" s="21"/>
      <c r="BM659" s="21"/>
      <c r="BN659" s="21"/>
      <c r="BO659" s="21"/>
      <c r="BP659" s="21"/>
      <c r="BQ659" s="21"/>
      <c r="BR659" s="21"/>
      <c r="BS659" s="21"/>
      <c r="BT659" s="21"/>
      <c r="BU659" s="21"/>
      <c r="BV659" s="21"/>
      <c r="BW659" s="21"/>
      <c r="BX659" s="21"/>
      <c r="BY659" s="21"/>
      <c r="BZ659" s="21"/>
      <c r="CA659" s="21"/>
      <c r="CB659" s="21"/>
      <c r="CC659" s="21"/>
      <c r="CD659" s="21"/>
      <c r="CE659" s="21"/>
      <c r="CF659" s="21"/>
      <c r="CG659" s="21"/>
      <c r="CH659" s="21"/>
      <c r="CI659" s="21"/>
      <c r="CJ659" s="21"/>
      <c r="CK659" s="21"/>
      <c r="CL659" s="21"/>
      <c r="CM659" s="21"/>
      <c r="CN659" s="21"/>
      <c r="CO659" s="26"/>
      <c r="CP659" s="26"/>
      <c r="CQ659" s="26"/>
      <c r="CR659" s="27"/>
      <c r="CS659" s="22"/>
      <c r="CT659" s="22"/>
      <c r="CU659" s="22"/>
      <c r="CV659" s="22"/>
      <c r="CW659" s="22"/>
      <c r="CX659" s="22"/>
      <c r="CY659" s="22"/>
      <c r="CZ659" s="22"/>
      <c r="DA659" s="22"/>
      <c r="DB659" s="22"/>
      <c r="DC659" s="22"/>
      <c r="DD659" s="22"/>
      <c r="DE659" s="22"/>
      <c r="DF659" s="22"/>
      <c r="DG659" s="22"/>
      <c r="DH659" s="22"/>
      <c r="DI659" s="22"/>
      <c r="DJ659" s="22"/>
      <c r="DK659" s="22"/>
      <c r="DL659" s="22"/>
      <c r="DM659" s="22"/>
      <c r="DN659" s="22"/>
      <c r="DO659" s="22"/>
      <c r="DP659" s="22"/>
      <c r="DQ659" s="22"/>
      <c r="DR659" s="22"/>
      <c r="DS659" s="22"/>
      <c r="DT659" s="22"/>
      <c r="DU659" s="22"/>
      <c r="DV659" s="22"/>
      <c r="DW659" s="22"/>
      <c r="DX659" s="22"/>
      <c r="DY659" s="22"/>
      <c r="DZ659" s="22"/>
      <c r="EA659" s="22"/>
      <c r="EB659" s="22"/>
      <c r="EC659" s="26"/>
      <c r="ED659" s="26"/>
      <c r="EE659" s="26"/>
      <c r="EF659" s="27"/>
      <c r="EG659" s="3"/>
    </row>
    <row r="660" spans="2:137" s="108" customFormat="1" ht="11.25" customHeight="1" x14ac:dyDescent="0.2">
      <c r="B660" s="25"/>
      <c r="C660" s="105"/>
      <c r="D660" s="105"/>
      <c r="E660" s="105"/>
      <c r="F660" s="105"/>
      <c r="G660" s="105"/>
      <c r="H660" s="105" t="s">
        <v>19</v>
      </c>
      <c r="I660" s="105"/>
      <c r="J660" s="105"/>
      <c r="K660" s="105"/>
      <c r="L660" s="105" t="s">
        <v>20</v>
      </c>
      <c r="M660" s="105"/>
      <c r="N660" s="105"/>
      <c r="O660" s="105" t="s">
        <v>9</v>
      </c>
      <c r="P660" s="105"/>
      <c r="Q660" s="105" t="str">
        <f>EF654</f>
        <v>1,839.9</v>
      </c>
      <c r="R660" s="105"/>
      <c r="S660" s="105"/>
      <c r="T660" s="105"/>
      <c r="U660" s="105"/>
      <c r="V660" s="105"/>
      <c r="W660" s="105"/>
      <c r="X660" s="105"/>
      <c r="Y660" s="105"/>
      <c r="Z660" s="105"/>
      <c r="AA660" s="105"/>
      <c r="AB660" s="105"/>
      <c r="AC660" s="105"/>
      <c r="AD660" s="105"/>
      <c r="AE660" s="105"/>
      <c r="AF660" s="105"/>
      <c r="AG660" s="105"/>
      <c r="AH660" s="105"/>
      <c r="AI660" s="105"/>
      <c r="AJ660" s="105"/>
      <c r="AK660" s="105"/>
      <c r="AL660" s="105"/>
      <c r="AM660" s="105"/>
      <c r="AN660" s="105"/>
      <c r="AO660" s="105"/>
      <c r="AP660" s="105"/>
      <c r="AQ660" s="105"/>
      <c r="AR660" s="105"/>
      <c r="AS660" s="105"/>
      <c r="AT660" s="105"/>
      <c r="AU660" s="105"/>
      <c r="AV660" s="105"/>
      <c r="AW660" s="105"/>
      <c r="AX660" s="105"/>
      <c r="AY660" s="105"/>
      <c r="AZ660" s="105"/>
      <c r="BA660" s="105"/>
      <c r="BB660" s="105"/>
      <c r="BC660" s="105"/>
      <c r="BD660" s="105"/>
      <c r="BE660" s="105"/>
      <c r="BF660" s="105"/>
      <c r="BG660" s="105"/>
      <c r="BH660" s="105"/>
      <c r="BI660" s="105"/>
      <c r="BJ660" s="105"/>
      <c r="BK660" s="105"/>
      <c r="BL660" s="105"/>
      <c r="BM660" s="105"/>
      <c r="BN660" s="105"/>
      <c r="BO660" s="105"/>
      <c r="BP660" s="105"/>
      <c r="BQ660" s="105"/>
      <c r="BR660" s="105"/>
      <c r="BS660" s="105"/>
      <c r="BT660" s="105"/>
      <c r="BU660" s="105"/>
      <c r="BV660" s="105"/>
      <c r="BW660" s="105"/>
      <c r="BX660" s="105"/>
      <c r="BY660" s="105"/>
      <c r="BZ660" s="105"/>
      <c r="CA660" s="105"/>
      <c r="CB660" s="105"/>
      <c r="CC660" s="105"/>
      <c r="CD660" s="105"/>
      <c r="CE660" s="105"/>
      <c r="CF660" s="105"/>
      <c r="CG660" s="105"/>
      <c r="CH660" s="105"/>
      <c r="CI660" s="105"/>
      <c r="CJ660" s="105"/>
      <c r="CK660" s="105"/>
      <c r="CL660" s="105"/>
      <c r="CM660" s="105"/>
      <c r="CN660" s="105"/>
      <c r="CO660" s="26"/>
      <c r="CP660" s="26"/>
      <c r="CQ660" s="26"/>
      <c r="CR660" s="27"/>
      <c r="CS660" s="106"/>
      <c r="CT660" s="106"/>
      <c r="CU660" s="106"/>
      <c r="CV660" s="106"/>
      <c r="CW660" s="106"/>
      <c r="CX660" s="106"/>
      <c r="CY660" s="106"/>
      <c r="CZ660" s="106"/>
      <c r="DA660" s="106"/>
      <c r="DB660" s="106"/>
      <c r="DC660" s="106"/>
      <c r="DD660" s="106"/>
      <c r="DE660" s="106"/>
      <c r="DF660" s="106"/>
      <c r="DG660" s="106"/>
      <c r="DH660" s="106"/>
      <c r="DI660" s="106"/>
      <c r="DJ660" s="106"/>
      <c r="DK660" s="106"/>
      <c r="DL660" s="106"/>
      <c r="DM660" s="106"/>
      <c r="DN660" s="106"/>
      <c r="DO660" s="106"/>
      <c r="DP660" s="106"/>
      <c r="DQ660" s="106"/>
      <c r="DR660" s="106"/>
      <c r="DS660" s="106"/>
      <c r="DT660" s="106"/>
      <c r="DU660" s="106"/>
      <c r="DV660" s="106"/>
      <c r="DW660" s="106"/>
      <c r="DX660" s="106"/>
      <c r="DY660" s="106"/>
      <c r="DZ660" s="106"/>
      <c r="EA660" s="106"/>
      <c r="EB660" s="106"/>
      <c r="EC660" s="26"/>
      <c r="ED660" s="26"/>
      <c r="EE660" s="26"/>
      <c r="EF660" s="27"/>
      <c r="EG660" s="107"/>
    </row>
    <row r="661" spans="2:137" s="108" customFormat="1" ht="11.25" customHeight="1" x14ac:dyDescent="0.2">
      <c r="B661" s="25"/>
      <c r="C661" s="105"/>
      <c r="D661" s="105"/>
      <c r="E661" s="105"/>
      <c r="F661" s="105"/>
      <c r="G661" s="105"/>
      <c r="H661" s="105"/>
      <c r="I661" s="105"/>
      <c r="J661" s="105" t="s">
        <v>8</v>
      </c>
      <c r="K661" s="105"/>
      <c r="L661" s="105"/>
      <c r="M661" s="105"/>
      <c r="N661" s="105"/>
      <c r="O661" s="105" t="s">
        <v>9</v>
      </c>
      <c r="P661" s="105"/>
      <c r="Q661" s="105"/>
      <c r="R661" s="105" t="str">
        <f>TEXT(AK658+Q659+Q660,"#,##0.#######")</f>
        <v>22,509.1</v>
      </c>
      <c r="S661" s="105"/>
      <c r="T661" s="105"/>
      <c r="U661" s="105"/>
      <c r="V661" s="105"/>
      <c r="W661" s="105"/>
      <c r="X661" s="105"/>
      <c r="Y661" s="105"/>
      <c r="Z661" s="105"/>
      <c r="AA661" s="105"/>
      <c r="AB661" s="105"/>
      <c r="AC661" s="105"/>
      <c r="AD661" s="105"/>
      <c r="AE661" s="105"/>
      <c r="AF661" s="105"/>
      <c r="AG661" s="105"/>
      <c r="AH661" s="105"/>
      <c r="AI661" s="105"/>
      <c r="AJ661" s="105"/>
      <c r="AK661" s="105"/>
      <c r="AL661" s="105"/>
      <c r="AM661" s="105"/>
      <c r="AN661" s="105"/>
      <c r="AO661" s="105"/>
      <c r="AP661" s="105"/>
      <c r="AQ661" s="105"/>
      <c r="AR661" s="105"/>
      <c r="AS661" s="105"/>
      <c r="AT661" s="105"/>
      <c r="AU661" s="105"/>
      <c r="AV661" s="105"/>
      <c r="AW661" s="105"/>
      <c r="AX661" s="105"/>
      <c r="AY661" s="105"/>
      <c r="AZ661" s="105"/>
      <c r="BA661" s="105"/>
      <c r="BB661" s="105"/>
      <c r="BC661" s="105"/>
      <c r="BD661" s="105"/>
      <c r="BE661" s="105"/>
      <c r="BF661" s="105"/>
      <c r="BG661" s="105"/>
      <c r="BH661" s="105"/>
      <c r="BI661" s="105"/>
      <c r="BJ661" s="105"/>
      <c r="BK661" s="105"/>
      <c r="BL661" s="105"/>
      <c r="BM661" s="105"/>
      <c r="BN661" s="105"/>
      <c r="BO661" s="105"/>
      <c r="BP661" s="105"/>
      <c r="BQ661" s="105"/>
      <c r="BR661" s="105"/>
      <c r="BS661" s="105"/>
      <c r="BT661" s="105"/>
      <c r="BU661" s="105"/>
      <c r="BV661" s="105"/>
      <c r="BW661" s="105"/>
      <c r="BX661" s="105"/>
      <c r="BY661" s="105"/>
      <c r="BZ661" s="105"/>
      <c r="CA661" s="105"/>
      <c r="CB661" s="105"/>
      <c r="CC661" s="105"/>
      <c r="CD661" s="105"/>
      <c r="CE661" s="105"/>
      <c r="CF661" s="105"/>
      <c r="CG661" s="105"/>
      <c r="CH661" s="105"/>
      <c r="CI661" s="105"/>
      <c r="CJ661" s="105"/>
      <c r="CK661" s="105"/>
      <c r="CL661" s="105"/>
      <c r="CM661" s="105"/>
      <c r="CN661" s="105"/>
      <c r="CO661" s="26">
        <f>CQ661+CP661+CR661</f>
        <v>22509.1</v>
      </c>
      <c r="CP661" s="26" t="str">
        <f>TEXT(Q659,"#,###.0")</f>
        <v>1,197.1</v>
      </c>
      <c r="CQ661" s="26" t="str">
        <f>TEXT(AK658,"#,###.0")</f>
        <v>19,472.1</v>
      </c>
      <c r="CR661" s="27" t="str">
        <f>TEXT(Q660,"#,###.0")</f>
        <v>1,839.9</v>
      </c>
      <c r="CS661" s="106"/>
      <c r="CT661" s="106"/>
      <c r="CU661" s="106"/>
      <c r="CV661" s="106"/>
      <c r="CW661" s="106"/>
      <c r="CX661" s="106"/>
      <c r="CY661" s="106"/>
      <c r="CZ661" s="106"/>
      <c r="DA661" s="106"/>
      <c r="DB661" s="106"/>
      <c r="DC661" s="106"/>
      <c r="DD661" s="106"/>
      <c r="DE661" s="106"/>
      <c r="DF661" s="106"/>
      <c r="DG661" s="106"/>
      <c r="DH661" s="106"/>
      <c r="DI661" s="106"/>
      <c r="DJ661" s="106"/>
      <c r="DK661" s="106"/>
      <c r="DL661" s="106"/>
      <c r="DM661" s="106"/>
      <c r="DN661" s="106"/>
      <c r="DO661" s="106"/>
      <c r="DP661" s="106"/>
      <c r="DQ661" s="106"/>
      <c r="DR661" s="106"/>
      <c r="DS661" s="106"/>
      <c r="DT661" s="106"/>
      <c r="DU661" s="106"/>
      <c r="DV661" s="106"/>
      <c r="DW661" s="106"/>
      <c r="DX661" s="106"/>
      <c r="DY661" s="106"/>
      <c r="DZ661" s="106"/>
      <c r="EA661" s="106"/>
      <c r="EB661" s="106"/>
      <c r="EC661" s="26">
        <f>EE661+ED661+EF661</f>
        <v>22509.1</v>
      </c>
      <c r="ED661" s="26" t="str">
        <f>TEXT(Q659,"#,###.0")</f>
        <v>1,197.1</v>
      </c>
      <c r="EE661" s="26" t="str">
        <f>TEXT(AK658,"#,###.0")</f>
        <v>19,472.1</v>
      </c>
      <c r="EF661" s="27" t="str">
        <f>TEXT(Q660,"#,###.0")</f>
        <v>1,839.9</v>
      </c>
      <c r="EG661" s="107"/>
    </row>
    <row r="662" spans="2:137" s="19" customFormat="1" ht="11.25" customHeight="1" x14ac:dyDescent="0.2">
      <c r="B662" s="25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  <c r="AA662" s="21"/>
      <c r="AB662" s="21"/>
      <c r="AC662" s="21"/>
      <c r="AD662" s="21"/>
      <c r="AE662" s="21"/>
      <c r="AF662" s="21"/>
      <c r="AG662" s="21"/>
      <c r="AH662" s="21"/>
      <c r="AI662" s="21"/>
      <c r="AJ662" s="21"/>
      <c r="AK662" s="21"/>
      <c r="AL662" s="21"/>
      <c r="AM662" s="21"/>
      <c r="AN662" s="21"/>
      <c r="AO662" s="21"/>
      <c r="AP662" s="21"/>
      <c r="AQ662" s="21"/>
      <c r="AR662" s="21"/>
      <c r="AS662" s="21"/>
      <c r="AT662" s="21"/>
      <c r="AU662" s="21"/>
      <c r="AV662" s="21"/>
      <c r="AW662" s="21"/>
      <c r="AX662" s="21"/>
      <c r="AY662" s="21"/>
      <c r="AZ662" s="21"/>
      <c r="BA662" s="21"/>
      <c r="BB662" s="21"/>
      <c r="BC662" s="21"/>
      <c r="BD662" s="21"/>
      <c r="BE662" s="21"/>
      <c r="BF662" s="21"/>
      <c r="BG662" s="21"/>
      <c r="BH662" s="21"/>
      <c r="BI662" s="21"/>
      <c r="BJ662" s="21"/>
      <c r="BK662" s="21"/>
      <c r="BL662" s="21"/>
      <c r="BM662" s="21"/>
      <c r="BN662" s="21"/>
      <c r="BO662" s="21"/>
      <c r="BP662" s="21"/>
      <c r="BQ662" s="21"/>
      <c r="BR662" s="21"/>
      <c r="BS662" s="21"/>
      <c r="BT662" s="21"/>
      <c r="BU662" s="21"/>
      <c r="BV662" s="21"/>
      <c r="BW662" s="21"/>
      <c r="BX662" s="21"/>
      <c r="BY662" s="21"/>
      <c r="BZ662" s="21"/>
      <c r="CA662" s="21"/>
      <c r="CB662" s="21"/>
      <c r="CC662" s="21"/>
      <c r="CD662" s="21"/>
      <c r="CE662" s="21"/>
      <c r="CF662" s="21"/>
      <c r="CG662" s="21"/>
      <c r="CH662" s="21"/>
      <c r="CI662" s="21"/>
      <c r="CJ662" s="21"/>
      <c r="CK662" s="21"/>
      <c r="CL662" s="21"/>
      <c r="CM662" s="21"/>
      <c r="CN662" s="21"/>
      <c r="CO662" s="26"/>
      <c r="CP662" s="26"/>
      <c r="CQ662" s="26"/>
      <c r="CR662" s="27"/>
      <c r="CS662" s="22"/>
      <c r="CT662" s="22"/>
      <c r="CU662" s="22"/>
      <c r="CV662" s="22"/>
      <c r="CW662" s="22"/>
      <c r="CX662" s="22"/>
      <c r="CY662" s="22"/>
      <c r="CZ662" s="22"/>
      <c r="DA662" s="22"/>
      <c r="DB662" s="22"/>
      <c r="DC662" s="22"/>
      <c r="DD662" s="22"/>
      <c r="DE662" s="22"/>
      <c r="DF662" s="22"/>
      <c r="DG662" s="22"/>
      <c r="DH662" s="22"/>
      <c r="DI662" s="22"/>
      <c r="DJ662" s="22"/>
      <c r="DK662" s="22"/>
      <c r="DL662" s="22"/>
      <c r="DM662" s="22"/>
      <c r="DN662" s="22"/>
      <c r="DO662" s="22"/>
      <c r="DP662" s="22"/>
      <c r="DQ662" s="22"/>
      <c r="DR662" s="22"/>
      <c r="DS662" s="22"/>
      <c r="DT662" s="22"/>
      <c r="DU662" s="22"/>
      <c r="DV662" s="22"/>
      <c r="DW662" s="22"/>
      <c r="DX662" s="22"/>
      <c r="DY662" s="22"/>
      <c r="DZ662" s="22"/>
      <c r="EA662" s="22"/>
      <c r="EB662" s="22"/>
      <c r="EC662" s="26"/>
      <c r="ED662" s="26"/>
      <c r="EE662" s="26"/>
      <c r="EF662" s="27"/>
      <c r="EG662" s="3"/>
    </row>
    <row r="663" spans="2:137" s="19" customFormat="1" ht="11.25" customHeight="1" x14ac:dyDescent="0.2">
      <c r="B663" s="25"/>
      <c r="C663" s="21"/>
      <c r="D663" s="21" t="s">
        <v>31</v>
      </c>
      <c r="E663" s="21"/>
      <c r="F663" s="21"/>
      <c r="G663" s="21" t="s">
        <v>23</v>
      </c>
      <c r="H663" s="21"/>
      <c r="I663" s="21"/>
      <c r="J663" s="21"/>
      <c r="K663" s="21"/>
      <c r="L663" s="21"/>
      <c r="M663" s="21" t="s">
        <v>8</v>
      </c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  <c r="AA663" s="21"/>
      <c r="AB663" s="21"/>
      <c r="AC663" s="21"/>
      <c r="AD663" s="21"/>
      <c r="AE663" s="21"/>
      <c r="AF663" s="21"/>
      <c r="AG663" s="21"/>
      <c r="AH663" s="21"/>
      <c r="AI663" s="21"/>
      <c r="AJ663" s="21"/>
      <c r="AK663" s="21"/>
      <c r="AL663" s="21"/>
      <c r="AM663" s="21"/>
      <c r="AN663" s="21"/>
      <c r="AO663" s="21"/>
      <c r="AP663" s="21"/>
      <c r="AQ663" s="21"/>
      <c r="AR663" s="21"/>
      <c r="AS663" s="21"/>
      <c r="AT663" s="21"/>
      <c r="AU663" s="21"/>
      <c r="AV663" s="21"/>
      <c r="AW663" s="21"/>
      <c r="AX663" s="21"/>
      <c r="AY663" s="21"/>
      <c r="AZ663" s="21"/>
      <c r="BA663" s="21"/>
      <c r="BB663" s="21"/>
      <c r="BC663" s="21"/>
      <c r="BD663" s="21"/>
      <c r="BE663" s="21"/>
      <c r="BF663" s="21"/>
      <c r="BG663" s="21"/>
      <c r="BH663" s="21"/>
      <c r="BI663" s="21"/>
      <c r="BJ663" s="21"/>
      <c r="BK663" s="21"/>
      <c r="BL663" s="21"/>
      <c r="BM663" s="21"/>
      <c r="BN663" s="21"/>
      <c r="BO663" s="21"/>
      <c r="BP663" s="21"/>
      <c r="BQ663" s="21"/>
      <c r="BR663" s="21"/>
      <c r="BS663" s="21"/>
      <c r="BT663" s="21"/>
      <c r="BU663" s="21"/>
      <c r="BV663" s="21"/>
      <c r="BW663" s="21"/>
      <c r="BX663" s="21"/>
      <c r="BY663" s="21"/>
      <c r="BZ663" s="21"/>
      <c r="CA663" s="21"/>
      <c r="CB663" s="21"/>
      <c r="CC663" s="21"/>
      <c r="CD663" s="21"/>
      <c r="CE663" s="21"/>
      <c r="CF663" s="21"/>
      <c r="CG663" s="21"/>
      <c r="CH663" s="21"/>
      <c r="CI663" s="21"/>
      <c r="CJ663" s="21"/>
      <c r="CK663" s="21"/>
      <c r="CL663" s="21"/>
      <c r="CM663" s="21"/>
      <c r="CN663" s="21"/>
      <c r="CO663" s="26"/>
      <c r="CP663" s="26"/>
      <c r="CQ663" s="26"/>
      <c r="CR663" s="27"/>
      <c r="CS663" s="22"/>
      <c r="CT663" s="22"/>
      <c r="CU663" s="22"/>
      <c r="CV663" s="22"/>
      <c r="CW663" s="22"/>
      <c r="CX663" s="22"/>
      <c r="CY663" s="22"/>
      <c r="CZ663" s="22"/>
      <c r="DA663" s="22"/>
      <c r="DB663" s="22"/>
      <c r="DC663" s="22"/>
      <c r="DD663" s="22"/>
      <c r="DE663" s="22"/>
      <c r="DF663" s="22"/>
      <c r="DG663" s="22"/>
      <c r="DH663" s="22"/>
      <c r="DI663" s="22"/>
      <c r="DJ663" s="22"/>
      <c r="DK663" s="22"/>
      <c r="DL663" s="22"/>
      <c r="DM663" s="22"/>
      <c r="DN663" s="22"/>
      <c r="DO663" s="22"/>
      <c r="DP663" s="22"/>
      <c r="DQ663" s="22"/>
      <c r="DR663" s="22"/>
      <c r="DS663" s="22"/>
      <c r="DT663" s="22"/>
      <c r="DU663" s="22"/>
      <c r="DV663" s="22"/>
      <c r="DW663" s="22"/>
      <c r="DX663" s="22"/>
      <c r="DY663" s="22"/>
      <c r="DZ663" s="22"/>
      <c r="EA663" s="22"/>
      <c r="EB663" s="22"/>
      <c r="EC663" s="26"/>
      <c r="ED663" s="26"/>
      <c r="EE663" s="26"/>
      <c r="EF663" s="27"/>
      <c r="EG663" s="3"/>
    </row>
    <row r="664" spans="2:137" s="19" customFormat="1" ht="11.25" customHeight="1" x14ac:dyDescent="0.2">
      <c r="B664" s="25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  <c r="AA664" s="21"/>
      <c r="AB664" s="21"/>
      <c r="AC664" s="21"/>
      <c r="AD664" s="21"/>
      <c r="AE664" s="21"/>
      <c r="AF664" s="21"/>
      <c r="AG664" s="21"/>
      <c r="AH664" s="21"/>
      <c r="AI664" s="21"/>
      <c r="AJ664" s="21"/>
      <c r="AK664" s="21"/>
      <c r="AL664" s="21"/>
      <c r="AM664" s="21"/>
      <c r="AN664" s="21"/>
      <c r="AO664" s="21"/>
      <c r="AP664" s="21"/>
      <c r="AQ664" s="21"/>
      <c r="AR664" s="21"/>
      <c r="AS664" s="21"/>
      <c r="AT664" s="21"/>
      <c r="AU664" s="21"/>
      <c r="AV664" s="21"/>
      <c r="AW664" s="21"/>
      <c r="AX664" s="21"/>
      <c r="AY664" s="21"/>
      <c r="AZ664" s="21"/>
      <c r="BA664" s="21"/>
      <c r="BB664" s="21"/>
      <c r="BC664" s="21"/>
      <c r="BD664" s="21"/>
      <c r="BE664" s="21"/>
      <c r="BF664" s="21"/>
      <c r="BG664" s="21"/>
      <c r="BH664" s="21"/>
      <c r="BI664" s="21"/>
      <c r="BJ664" s="21"/>
      <c r="BK664" s="21"/>
      <c r="BL664" s="21"/>
      <c r="BM664" s="21"/>
      <c r="BN664" s="21"/>
      <c r="BO664" s="21"/>
      <c r="BP664" s="21"/>
      <c r="BQ664" s="21"/>
      <c r="BR664" s="21"/>
      <c r="BS664" s="21"/>
      <c r="BT664" s="21"/>
      <c r="BU664" s="21"/>
      <c r="BV664" s="21"/>
      <c r="BW664" s="21"/>
      <c r="BX664" s="21"/>
      <c r="BY664" s="21"/>
      <c r="BZ664" s="21"/>
      <c r="CA664" s="21"/>
      <c r="CB664" s="21"/>
      <c r="CC664" s="21"/>
      <c r="CD664" s="21"/>
      <c r="CE664" s="21"/>
      <c r="CF664" s="21"/>
      <c r="CG664" s="21"/>
      <c r="CH664" s="21"/>
      <c r="CI664" s="21"/>
      <c r="CJ664" s="21"/>
      <c r="CK664" s="21"/>
      <c r="CL664" s="21"/>
      <c r="CM664" s="21"/>
      <c r="CN664" s="21"/>
      <c r="CO664" s="26"/>
      <c r="CP664" s="26"/>
      <c r="CQ664" s="26"/>
      <c r="CR664" s="27"/>
      <c r="CS664" s="22"/>
      <c r="CT664" s="22"/>
      <c r="CU664" s="22"/>
      <c r="CV664" s="22"/>
      <c r="CW664" s="22"/>
      <c r="CX664" s="22"/>
      <c r="CY664" s="22"/>
      <c r="CZ664" s="22"/>
      <c r="DA664" s="22"/>
      <c r="DB664" s="22"/>
      <c r="DC664" s="22"/>
      <c r="DD664" s="22"/>
      <c r="DE664" s="22"/>
      <c r="DF664" s="22"/>
      <c r="DG664" s="22"/>
      <c r="DH664" s="22"/>
      <c r="DI664" s="22"/>
      <c r="DJ664" s="22"/>
      <c r="DK664" s="22"/>
      <c r="DL664" s="22"/>
      <c r="DM664" s="22"/>
      <c r="DN664" s="22"/>
      <c r="DO664" s="22"/>
      <c r="DP664" s="22"/>
      <c r="DQ664" s="22"/>
      <c r="DR664" s="22"/>
      <c r="DS664" s="22"/>
      <c r="DT664" s="22"/>
      <c r="DU664" s="22"/>
      <c r="DV664" s="22"/>
      <c r="DW664" s="22"/>
      <c r="DX664" s="22"/>
      <c r="DY664" s="22"/>
      <c r="DZ664" s="22"/>
      <c r="EA664" s="22"/>
      <c r="EB664" s="22"/>
      <c r="EC664" s="26"/>
      <c r="ED664" s="26"/>
      <c r="EE664" s="26"/>
      <c r="EF664" s="27"/>
      <c r="EG664" s="3"/>
    </row>
    <row r="665" spans="2:137" s="19" customFormat="1" ht="11.25" customHeight="1" x14ac:dyDescent="0.2">
      <c r="B665" s="25"/>
      <c r="C665" s="21"/>
      <c r="D665" s="21"/>
      <c r="E665" s="21"/>
      <c r="F665" s="21"/>
      <c r="G665" s="21"/>
      <c r="H665" s="21" t="s">
        <v>3</v>
      </c>
      <c r="I665" s="21"/>
      <c r="J665" s="21"/>
      <c r="K665" s="21"/>
      <c r="L665" s="21"/>
      <c r="M665" s="21"/>
      <c r="N665" s="21"/>
      <c r="O665" s="21" t="s">
        <v>9</v>
      </c>
      <c r="P665" s="21"/>
      <c r="Q665" s="21" t="str">
        <f>TEXT(EE635,"#,###.##")</f>
        <v>24,472.9</v>
      </c>
      <c r="R665" s="21"/>
      <c r="S665" s="21"/>
      <c r="T665" s="21"/>
      <c r="U665" s="21"/>
      <c r="V665" s="21"/>
      <c r="W665" s="21"/>
      <c r="X665" s="21"/>
      <c r="Y665" s="21"/>
      <c r="Z665" s="21" t="s">
        <v>26</v>
      </c>
      <c r="AA665" s="21"/>
      <c r="AB665" s="21" t="str">
        <f>TEXT(EE661,"#,###.##")</f>
        <v>19,472.1</v>
      </c>
      <c r="AC665" s="21"/>
      <c r="AD665" s="21"/>
      <c r="AE665" s="21"/>
      <c r="AF665" s="21"/>
      <c r="AG665" s="21"/>
      <c r="AH665" s="21"/>
      <c r="AI665" s="21"/>
      <c r="AJ665" s="21"/>
      <c r="AK665" s="21" t="s">
        <v>11</v>
      </c>
      <c r="AL665" s="21"/>
      <c r="AM665" s="21"/>
      <c r="AN665" s="21" t="str">
        <f>TEXT(TRUNC(EE635+EE661,0),"#,##0")</f>
        <v>43,945</v>
      </c>
      <c r="AO665" s="21"/>
      <c r="AP665" s="21"/>
      <c r="AQ665" s="21"/>
      <c r="AR665" s="21"/>
      <c r="AS665" s="21"/>
      <c r="AT665" s="21"/>
      <c r="AU665" s="21"/>
      <c r="AV665" s="21"/>
      <c r="AW665" s="21"/>
      <c r="AX665" s="21"/>
      <c r="AY665" s="21"/>
      <c r="AZ665" s="21"/>
      <c r="BA665" s="21"/>
      <c r="BB665" s="21"/>
      <c r="BC665" s="21"/>
      <c r="BD665" s="21"/>
      <c r="BE665" s="21"/>
      <c r="BF665" s="21"/>
      <c r="BG665" s="21"/>
      <c r="BH665" s="21"/>
      <c r="BI665" s="21"/>
      <c r="BJ665" s="21"/>
      <c r="BK665" s="21"/>
      <c r="BL665" s="21"/>
      <c r="BM665" s="21"/>
      <c r="BN665" s="21"/>
      <c r="BO665" s="21"/>
      <c r="BP665" s="21"/>
      <c r="BQ665" s="21"/>
      <c r="BR665" s="21"/>
      <c r="BS665" s="21"/>
      <c r="BT665" s="21"/>
      <c r="BU665" s="21"/>
      <c r="BV665" s="21"/>
      <c r="BW665" s="21"/>
      <c r="BX665" s="21"/>
      <c r="BY665" s="21"/>
      <c r="BZ665" s="21"/>
      <c r="CA665" s="21"/>
      <c r="CB665" s="21"/>
      <c r="CC665" s="21"/>
      <c r="CD665" s="21"/>
      <c r="CE665" s="21"/>
      <c r="CF665" s="21"/>
      <c r="CG665" s="21"/>
      <c r="CH665" s="21"/>
      <c r="CI665" s="21"/>
      <c r="CJ665" s="21"/>
      <c r="CK665" s="21"/>
      <c r="CL665" s="21"/>
      <c r="CM665" s="21"/>
      <c r="CN665" s="21"/>
      <c r="CO665" s="26"/>
      <c r="CP665" s="26"/>
      <c r="CQ665" s="26"/>
      <c r="CR665" s="27"/>
      <c r="CS665" s="22"/>
      <c r="CT665" s="22"/>
      <c r="CU665" s="22"/>
      <c r="CV665" s="22"/>
      <c r="CW665" s="22"/>
      <c r="CX665" s="22"/>
      <c r="CY665" s="22"/>
      <c r="CZ665" s="22"/>
      <c r="DA665" s="22"/>
      <c r="DB665" s="22"/>
      <c r="DC665" s="22"/>
      <c r="DD665" s="22"/>
      <c r="DE665" s="22"/>
      <c r="DF665" s="22"/>
      <c r="DG665" s="22"/>
      <c r="DH665" s="22"/>
      <c r="DI665" s="22"/>
      <c r="DJ665" s="22"/>
      <c r="DK665" s="22"/>
      <c r="DL665" s="22"/>
      <c r="DM665" s="22"/>
      <c r="DN665" s="22"/>
      <c r="DO665" s="22"/>
      <c r="DP665" s="22"/>
      <c r="DQ665" s="22"/>
      <c r="DR665" s="22"/>
      <c r="DS665" s="22"/>
      <c r="DT665" s="22"/>
      <c r="DU665" s="22"/>
      <c r="DV665" s="22"/>
      <c r="DW665" s="22"/>
      <c r="DX665" s="22"/>
      <c r="DY665" s="22"/>
      <c r="DZ665" s="22"/>
      <c r="EA665" s="22"/>
      <c r="EB665" s="22"/>
      <c r="EC665" s="26"/>
      <c r="ED665" s="26"/>
      <c r="EE665" s="26"/>
      <c r="EF665" s="27"/>
      <c r="EG665" s="3"/>
    </row>
    <row r="666" spans="2:137" s="19" customFormat="1" ht="11.25" customHeight="1" x14ac:dyDescent="0.2">
      <c r="B666" s="25"/>
      <c r="C666" s="21"/>
      <c r="D666" s="21"/>
      <c r="E666" s="21"/>
      <c r="F666" s="21"/>
      <c r="G666" s="21"/>
      <c r="H666" s="21" t="s">
        <v>4</v>
      </c>
      <c r="I666" s="21"/>
      <c r="J666" s="21"/>
      <c r="K666" s="21"/>
      <c r="L666" s="21"/>
      <c r="M666" s="21"/>
      <c r="N666" s="21"/>
      <c r="O666" s="21" t="s">
        <v>9</v>
      </c>
      <c r="P666" s="21"/>
      <c r="Q666" s="21" t="str">
        <f>TEXT(ED606,"#,###.##")</f>
        <v>23,234.8</v>
      </c>
      <c r="R666" s="21"/>
      <c r="S666" s="21"/>
      <c r="T666" s="21"/>
      <c r="U666" s="21"/>
      <c r="V666" s="21"/>
      <c r="W666" s="21"/>
      <c r="X666" s="21"/>
      <c r="Y666" s="21"/>
      <c r="Z666" s="21" t="s">
        <v>26</v>
      </c>
      <c r="AA666" s="21"/>
      <c r="AB666" s="21" t="str">
        <f>TEXT(ED635,"#,###.##")</f>
        <v>1,762.4</v>
      </c>
      <c r="AC666" s="21"/>
      <c r="AD666" s="21"/>
      <c r="AE666" s="21"/>
      <c r="AF666" s="21"/>
      <c r="AG666" s="21"/>
      <c r="AH666" s="21"/>
      <c r="AI666" s="21"/>
      <c r="AJ666" s="21" t="s">
        <v>26</v>
      </c>
      <c r="AK666" s="21"/>
      <c r="AL666" s="21" t="str">
        <f>TEXT(ED661,"#,###.##")</f>
        <v>1,197.1</v>
      </c>
      <c r="AM666" s="21"/>
      <c r="AN666" s="21"/>
      <c r="AO666" s="21"/>
      <c r="AP666" s="21"/>
      <c r="AQ666" s="21"/>
      <c r="AR666" s="21"/>
      <c r="AS666" s="21"/>
      <c r="AT666" s="21" t="s">
        <v>11</v>
      </c>
      <c r="AU666" s="21"/>
      <c r="AV666" s="21"/>
      <c r="AW666" s="21" t="str">
        <f>TEXT(TRUNC(ED606+ED635+ED661,0),"#,##0")</f>
        <v>26,194</v>
      </c>
      <c r="AX666" s="21"/>
      <c r="AY666" s="21"/>
      <c r="AZ666" s="21"/>
      <c r="BA666" s="21"/>
      <c r="BB666" s="21"/>
      <c r="BC666" s="21"/>
      <c r="BD666" s="21"/>
      <c r="BE666" s="21"/>
      <c r="BF666" s="21"/>
      <c r="BG666" s="21"/>
      <c r="BH666" s="21"/>
      <c r="BI666" s="21"/>
      <c r="BJ666" s="21"/>
      <c r="BK666" s="21"/>
      <c r="BL666" s="21"/>
      <c r="BM666" s="21"/>
      <c r="BN666" s="21"/>
      <c r="BO666" s="21"/>
      <c r="BP666" s="21"/>
      <c r="BQ666" s="21"/>
      <c r="BR666" s="21"/>
      <c r="BS666" s="21"/>
      <c r="BT666" s="21"/>
      <c r="BU666" s="21"/>
      <c r="BV666" s="21"/>
      <c r="BW666" s="21"/>
      <c r="BX666" s="21"/>
      <c r="BY666" s="21"/>
      <c r="BZ666" s="21"/>
      <c r="CA666" s="21"/>
      <c r="CB666" s="21"/>
      <c r="CC666" s="21"/>
      <c r="CD666" s="21"/>
      <c r="CE666" s="21"/>
      <c r="CF666" s="21"/>
      <c r="CG666" s="21"/>
      <c r="CH666" s="21"/>
      <c r="CI666" s="21"/>
      <c r="CJ666" s="21"/>
      <c r="CK666" s="21"/>
      <c r="CL666" s="21"/>
      <c r="CM666" s="21"/>
      <c r="CN666" s="21"/>
      <c r="CO666" s="26"/>
      <c r="CP666" s="26"/>
      <c r="CQ666" s="26"/>
      <c r="CR666" s="27"/>
      <c r="CS666" s="22"/>
      <c r="CT666" s="22"/>
      <c r="CU666" s="22"/>
      <c r="CV666" s="22"/>
      <c r="CW666" s="22"/>
      <c r="CX666" s="22"/>
      <c r="CY666" s="22"/>
      <c r="CZ666" s="22"/>
      <c r="DA666" s="22"/>
      <c r="DB666" s="22"/>
      <c r="DC666" s="22"/>
      <c r="DD666" s="22"/>
      <c r="DE666" s="22"/>
      <c r="DF666" s="22"/>
      <c r="DG666" s="22"/>
      <c r="DH666" s="22"/>
      <c r="DI666" s="22"/>
      <c r="DJ666" s="22"/>
      <c r="DK666" s="22"/>
      <c r="DL666" s="22"/>
      <c r="DM666" s="22"/>
      <c r="DN666" s="22"/>
      <c r="DO666" s="22"/>
      <c r="DP666" s="22"/>
      <c r="DQ666" s="22"/>
      <c r="DR666" s="22"/>
      <c r="DS666" s="22"/>
      <c r="DT666" s="22"/>
      <c r="DU666" s="22"/>
      <c r="DV666" s="22"/>
      <c r="DW666" s="22"/>
      <c r="DX666" s="22"/>
      <c r="DY666" s="22"/>
      <c r="DZ666" s="22"/>
      <c r="EA666" s="22"/>
      <c r="EB666" s="22"/>
      <c r="EC666" s="26"/>
      <c r="ED666" s="26"/>
      <c r="EE666" s="26"/>
      <c r="EF666" s="27"/>
      <c r="EG666" s="3"/>
    </row>
    <row r="667" spans="2:137" s="19" customFormat="1" ht="11.25" customHeight="1" x14ac:dyDescent="0.2">
      <c r="B667" s="25"/>
      <c r="C667" s="21"/>
      <c r="D667" s="21"/>
      <c r="E667" s="21"/>
      <c r="F667" s="21"/>
      <c r="G667" s="21"/>
      <c r="H667" s="21" t="s">
        <v>19</v>
      </c>
      <c r="I667" s="21"/>
      <c r="J667" s="21"/>
      <c r="K667" s="21"/>
      <c r="L667" s="21" t="s">
        <v>20</v>
      </c>
      <c r="M667" s="21"/>
      <c r="N667" s="21"/>
      <c r="O667" s="21" t="s">
        <v>9</v>
      </c>
      <c r="P667" s="21"/>
      <c r="Q667" s="21" t="str">
        <f>TEXT(EF635,"#,###.##")</f>
        <v>2,294.</v>
      </c>
      <c r="R667" s="21"/>
      <c r="S667" s="21"/>
      <c r="T667" s="21"/>
      <c r="U667" s="21"/>
      <c r="V667" s="21"/>
      <c r="W667" s="21" t="s">
        <v>26</v>
      </c>
      <c r="X667" s="21"/>
      <c r="Y667" s="21" t="str">
        <f>TEXT(EF661,"#,###.##")</f>
        <v>1,839.9</v>
      </c>
      <c r="Z667" s="21"/>
      <c r="AA667" s="21"/>
      <c r="AB667" s="21"/>
      <c r="AC667" s="21"/>
      <c r="AD667" s="21"/>
      <c r="AE667" s="21"/>
      <c r="AF667" s="21"/>
      <c r="AG667" s="21" t="s">
        <v>11</v>
      </c>
      <c r="AH667" s="21"/>
      <c r="AI667" s="21"/>
      <c r="AJ667" s="21" t="str">
        <f>TEXT(TRUNC(EF635+EF661,0),"#,##0")</f>
        <v>4,133</v>
      </c>
      <c r="AK667" s="21"/>
      <c r="AL667" s="21"/>
      <c r="AM667" s="21"/>
      <c r="AN667" s="21"/>
      <c r="AO667" s="21"/>
      <c r="AP667" s="21"/>
      <c r="AQ667" s="21"/>
      <c r="AR667" s="21"/>
      <c r="AS667" s="21"/>
      <c r="AT667" s="21"/>
      <c r="AU667" s="21"/>
      <c r="AV667" s="21"/>
      <c r="AW667" s="21"/>
      <c r="AX667" s="21"/>
      <c r="AY667" s="21"/>
      <c r="AZ667" s="21"/>
      <c r="BA667" s="21"/>
      <c r="BB667" s="21"/>
      <c r="BC667" s="21"/>
      <c r="BD667" s="21"/>
      <c r="BE667" s="21"/>
      <c r="BF667" s="21"/>
      <c r="BG667" s="21"/>
      <c r="BH667" s="21"/>
      <c r="BI667" s="21"/>
      <c r="BJ667" s="21"/>
      <c r="BK667" s="21"/>
      <c r="BL667" s="21"/>
      <c r="BM667" s="21"/>
      <c r="BN667" s="21"/>
      <c r="BO667" s="21"/>
      <c r="BP667" s="21"/>
      <c r="BQ667" s="21"/>
      <c r="BR667" s="21"/>
      <c r="BS667" s="21"/>
      <c r="BT667" s="21"/>
      <c r="BU667" s="21"/>
      <c r="BV667" s="21"/>
      <c r="BW667" s="21"/>
      <c r="BX667" s="21"/>
      <c r="BY667" s="21"/>
      <c r="BZ667" s="21"/>
      <c r="CA667" s="21"/>
      <c r="CB667" s="21"/>
      <c r="CC667" s="21"/>
      <c r="CD667" s="21"/>
      <c r="CE667" s="21"/>
      <c r="CF667" s="21"/>
      <c r="CG667" s="21"/>
      <c r="CH667" s="21"/>
      <c r="CI667" s="21"/>
      <c r="CJ667" s="21"/>
      <c r="CK667" s="21"/>
      <c r="CL667" s="21"/>
      <c r="CM667" s="21"/>
      <c r="CN667" s="21"/>
      <c r="CO667" s="26"/>
      <c r="CP667" s="26"/>
      <c r="CQ667" s="26"/>
      <c r="CR667" s="27"/>
      <c r="CS667" s="22"/>
      <c r="CT667" s="22"/>
      <c r="CU667" s="22"/>
      <c r="CV667" s="22"/>
      <c r="CW667" s="22"/>
      <c r="CX667" s="22"/>
      <c r="CY667" s="22"/>
      <c r="CZ667" s="22"/>
      <c r="DA667" s="22"/>
      <c r="DB667" s="22"/>
      <c r="DC667" s="22"/>
      <c r="DD667" s="22"/>
      <c r="DE667" s="22"/>
      <c r="DF667" s="22"/>
      <c r="DG667" s="22"/>
      <c r="DH667" s="22"/>
      <c r="DI667" s="22"/>
      <c r="DJ667" s="22"/>
      <c r="DK667" s="22"/>
      <c r="DL667" s="22"/>
      <c r="DM667" s="22"/>
      <c r="DN667" s="22"/>
      <c r="DO667" s="22"/>
      <c r="DP667" s="22"/>
      <c r="DQ667" s="22"/>
      <c r="DR667" s="22"/>
      <c r="DS667" s="22"/>
      <c r="DT667" s="22"/>
      <c r="DU667" s="22"/>
      <c r="DV667" s="22"/>
      <c r="DW667" s="22"/>
      <c r="DX667" s="22"/>
      <c r="DY667" s="22"/>
      <c r="DZ667" s="22"/>
      <c r="EA667" s="22"/>
      <c r="EB667" s="22"/>
      <c r="EC667" s="26"/>
      <c r="ED667" s="26"/>
      <c r="EE667" s="26"/>
      <c r="EF667" s="27"/>
      <c r="EG667" s="3"/>
    </row>
    <row r="668" spans="2:137" s="19" customFormat="1" ht="11.25" customHeight="1" x14ac:dyDescent="0.2">
      <c r="B668" s="25"/>
      <c r="C668" s="21"/>
      <c r="D668" s="21"/>
      <c r="E668" s="21"/>
      <c r="F668" s="21"/>
      <c r="G668" s="21"/>
      <c r="H668" s="21"/>
      <c r="I668" s="21"/>
      <c r="J668" s="21" t="s">
        <v>8</v>
      </c>
      <c r="K668" s="21"/>
      <c r="L668" s="21"/>
      <c r="M668" s="21"/>
      <c r="N668" s="21"/>
      <c r="O668" s="21" t="s">
        <v>9</v>
      </c>
      <c r="P668" s="21"/>
      <c r="Q668" s="21"/>
      <c r="R668" s="21" t="str">
        <f>TEXT(AN665+AW666+AJ667,"#,##0")</f>
        <v>74,272</v>
      </c>
      <c r="S668" s="21"/>
      <c r="T668" s="21"/>
      <c r="U668" s="21"/>
      <c r="V668" s="21"/>
      <c r="W668" s="21"/>
      <c r="X668" s="21"/>
      <c r="Y668" s="21"/>
      <c r="Z668" s="21"/>
      <c r="AA668" s="21"/>
      <c r="AB668" s="21"/>
      <c r="AC668" s="21"/>
      <c r="AD668" s="21"/>
      <c r="AE668" s="21"/>
      <c r="AF668" s="21"/>
      <c r="AG668" s="21"/>
      <c r="AH668" s="21"/>
      <c r="AI668" s="21"/>
      <c r="AJ668" s="21"/>
      <c r="AK668" s="21"/>
      <c r="AL668" s="21"/>
      <c r="AM668" s="21"/>
      <c r="AN668" s="21"/>
      <c r="AO668" s="21"/>
      <c r="AP668" s="21"/>
      <c r="AQ668" s="21"/>
      <c r="AR668" s="21"/>
      <c r="AS668" s="21"/>
      <c r="AT668" s="21"/>
      <c r="AU668" s="21"/>
      <c r="AV668" s="21"/>
      <c r="AW668" s="21"/>
      <c r="AX668" s="21"/>
      <c r="AY668" s="21"/>
      <c r="AZ668" s="21"/>
      <c r="BA668" s="21"/>
      <c r="BB668" s="21"/>
      <c r="BC668" s="21"/>
      <c r="BD668" s="21"/>
      <c r="BE668" s="21"/>
      <c r="BF668" s="21"/>
      <c r="BG668" s="21"/>
      <c r="BH668" s="21"/>
      <c r="BI668" s="21"/>
      <c r="BJ668" s="21"/>
      <c r="BK668" s="21"/>
      <c r="BL668" s="21"/>
      <c r="BM668" s="21"/>
      <c r="BN668" s="21"/>
      <c r="BO668" s="21"/>
      <c r="BP668" s="21"/>
      <c r="BQ668" s="21"/>
      <c r="BR668" s="21"/>
      <c r="BS668" s="21"/>
      <c r="BT668" s="21"/>
      <c r="BU668" s="21"/>
      <c r="BV668" s="21"/>
      <c r="BW668" s="21"/>
      <c r="BX668" s="21"/>
      <c r="BY668" s="21"/>
      <c r="BZ668" s="21"/>
      <c r="CA668" s="21"/>
      <c r="CB668" s="21"/>
      <c r="CC668" s="21"/>
      <c r="CD668" s="21"/>
      <c r="CE668" s="21"/>
      <c r="CF668" s="21"/>
      <c r="CG668" s="21"/>
      <c r="CH668" s="21"/>
      <c r="CI668" s="21"/>
      <c r="CJ668" s="21"/>
      <c r="CK668" s="21"/>
      <c r="CL668" s="21"/>
      <c r="CM668" s="21"/>
      <c r="CN668" s="21"/>
      <c r="CO668" s="32">
        <f>CQ668+CP668+CR668</f>
        <v>74272</v>
      </c>
      <c r="CP668" s="26" t="str">
        <f>TEXT(AW666,"#,##0")</f>
        <v>26,194</v>
      </c>
      <c r="CQ668" s="26" t="str">
        <f>TEXT(AN665,"#,##0")</f>
        <v>43,945</v>
      </c>
      <c r="CR668" s="27" t="str">
        <f>TEXT(AJ667,"#,##0")</f>
        <v>4,133</v>
      </c>
      <c r="CS668" s="22"/>
      <c r="CT668" s="22"/>
      <c r="CU668" s="22"/>
      <c r="CV668" s="22"/>
      <c r="CW668" s="22"/>
      <c r="CX668" s="22"/>
      <c r="CY668" s="22"/>
      <c r="CZ668" s="22"/>
      <c r="DA668" s="22"/>
      <c r="DB668" s="22"/>
      <c r="DC668" s="22"/>
      <c r="DD668" s="22"/>
      <c r="DE668" s="22"/>
      <c r="DF668" s="22"/>
      <c r="DG668" s="22"/>
      <c r="DH668" s="22"/>
      <c r="DI668" s="22"/>
      <c r="DJ668" s="22"/>
      <c r="DK668" s="22"/>
      <c r="DL668" s="22"/>
      <c r="DM668" s="22"/>
      <c r="DN668" s="22"/>
      <c r="DO668" s="22"/>
      <c r="DP668" s="22"/>
      <c r="DQ668" s="22"/>
      <c r="DR668" s="22"/>
      <c r="DS668" s="22"/>
      <c r="DT668" s="22"/>
      <c r="DU668" s="22"/>
      <c r="DV668" s="22"/>
      <c r="DW668" s="22"/>
      <c r="DX668" s="22"/>
      <c r="DY668" s="22"/>
      <c r="DZ668" s="22"/>
      <c r="EA668" s="22"/>
      <c r="EB668" s="22"/>
      <c r="EC668" s="32">
        <f>EE668+ED668+EF668</f>
        <v>74272</v>
      </c>
      <c r="ED668" s="26" t="str">
        <f>TEXT(AW666,"#,##0")</f>
        <v>26,194</v>
      </c>
      <c r="EE668" s="26" t="str">
        <f>TEXT(AN665,"#,##0")</f>
        <v>43,945</v>
      </c>
      <c r="EF668" s="27" t="str">
        <f>TEXT(AJ667,"#,##0")</f>
        <v>4,133</v>
      </c>
      <c r="EG668" s="3"/>
    </row>
    <row r="669" spans="2:137" s="19" customFormat="1" ht="11.25" customHeight="1" x14ac:dyDescent="0.2">
      <c r="B669" s="28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9"/>
      <c r="AH669" s="29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  <c r="AU669" s="29"/>
      <c r="AV669" s="29"/>
      <c r="AW669" s="29"/>
      <c r="AX669" s="29"/>
      <c r="AY669" s="29"/>
      <c r="AZ669" s="29"/>
      <c r="BA669" s="29"/>
      <c r="BB669" s="29"/>
      <c r="BC669" s="29"/>
      <c r="BD669" s="29"/>
      <c r="BE669" s="29"/>
      <c r="BF669" s="29"/>
      <c r="BG669" s="29"/>
      <c r="BH669" s="29"/>
      <c r="BI669" s="29"/>
      <c r="BJ669" s="29"/>
      <c r="BK669" s="29"/>
      <c r="BL669" s="29"/>
      <c r="BM669" s="29"/>
      <c r="BN669" s="29"/>
      <c r="BO669" s="29"/>
      <c r="BP669" s="29"/>
      <c r="BQ669" s="29"/>
      <c r="BR669" s="29"/>
      <c r="BS669" s="29"/>
      <c r="BT669" s="29"/>
      <c r="BU669" s="29"/>
      <c r="BV669" s="29"/>
      <c r="BW669" s="29"/>
      <c r="BX669" s="29"/>
      <c r="BY669" s="29"/>
      <c r="BZ669" s="29"/>
      <c r="CA669" s="29"/>
      <c r="CB669" s="29"/>
      <c r="CC669" s="29"/>
      <c r="CD669" s="29"/>
      <c r="CE669" s="29"/>
      <c r="CF669" s="29"/>
      <c r="CG669" s="29"/>
      <c r="CH669" s="29"/>
      <c r="CI669" s="29"/>
      <c r="CJ669" s="29"/>
      <c r="CK669" s="29"/>
      <c r="CL669" s="29"/>
      <c r="CM669" s="29"/>
      <c r="CN669" s="29"/>
      <c r="CO669" s="30"/>
      <c r="CP669" s="30"/>
      <c r="CQ669" s="30"/>
      <c r="CR669" s="31"/>
      <c r="CS669" s="22"/>
      <c r="CT669" s="22"/>
      <c r="CU669" s="22"/>
      <c r="CV669" s="22"/>
      <c r="CW669" s="22"/>
      <c r="CX669" s="22"/>
      <c r="CY669" s="22"/>
      <c r="CZ669" s="22"/>
      <c r="DA669" s="22"/>
      <c r="DB669" s="22"/>
      <c r="DC669" s="22"/>
      <c r="DD669" s="22"/>
      <c r="DE669" s="22"/>
      <c r="DF669" s="22"/>
      <c r="DG669" s="22"/>
      <c r="DH669" s="22"/>
      <c r="DI669" s="22"/>
      <c r="DJ669" s="22"/>
      <c r="DK669" s="22"/>
      <c r="DL669" s="22"/>
      <c r="DM669" s="22"/>
      <c r="DN669" s="22"/>
      <c r="DO669" s="22"/>
      <c r="DP669" s="22"/>
      <c r="DQ669" s="22"/>
      <c r="DR669" s="22"/>
      <c r="DS669" s="22"/>
      <c r="DT669" s="22"/>
      <c r="DU669" s="22"/>
      <c r="DV669" s="22"/>
      <c r="DW669" s="22"/>
      <c r="DX669" s="22"/>
      <c r="DY669" s="22"/>
      <c r="DZ669" s="22"/>
      <c r="EA669" s="22"/>
      <c r="EB669" s="22"/>
      <c r="EC669" s="26"/>
      <c r="ED669" s="26"/>
      <c r="EE669" s="26"/>
      <c r="EF669" s="27"/>
      <c r="EG669" s="3"/>
    </row>
  </sheetData>
  <mergeCells count="2">
    <mergeCell ref="B1:CR2"/>
    <mergeCell ref="B3:CN3"/>
  </mergeCells>
  <phoneticPr fontId="3" type="noConversion"/>
  <pageMargins left="0.32" right="3.937007874015748E-2" top="0.94488188976377963" bottom="0.59055118110236215" header="0.5" footer="0.5"/>
  <pageSetup paperSize="9" scale="69" orientation="portrait" r:id="rId1"/>
  <headerFooter alignWithMargins="0"/>
  <rowBreaks count="8" manualBreakCount="8">
    <brk id="77" min="1" max="104" man="1"/>
    <brk id="151" min="1" max="104" man="1"/>
    <brk id="225" min="1" max="104" man="1"/>
    <brk id="299" min="1" max="104" man="1"/>
    <brk id="373" min="1" max="104" man="1"/>
    <brk id="447" min="1" max="104" man="1"/>
    <brk id="521" min="1" max="104" man="1"/>
    <brk id="595" min="1" max="10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4"/>
  <sheetViews>
    <sheetView view="pageBreakPreview" zoomScale="145" zoomScaleNormal="100" zoomScaleSheetLayoutView="145" workbookViewId="0">
      <pane ySplit="3" topLeftCell="A4" activePane="bottomLeft" state="frozen"/>
      <selection pane="bottomLeft" activeCell="F4" sqref="F4"/>
    </sheetView>
  </sheetViews>
  <sheetFormatPr defaultRowHeight="12.75" x14ac:dyDescent="0.2"/>
  <cols>
    <col min="1" max="1" width="0.7109375" style="17" customWidth="1"/>
    <col min="2" max="2" width="7.7109375" style="17" customWidth="1"/>
    <col min="3" max="3" width="32.85546875" style="17" customWidth="1"/>
    <col min="4" max="4" width="30.140625" style="17" customWidth="1"/>
    <col min="5" max="5" width="11" style="17" customWidth="1"/>
    <col min="6" max="9" width="20.5703125" style="17" customWidth="1"/>
    <col min="10" max="16384" width="9.140625" style="17"/>
  </cols>
  <sheetData>
    <row r="1" spans="2:29" ht="24.95" customHeight="1" x14ac:dyDescent="0.2">
      <c r="B1" s="191" t="s">
        <v>170</v>
      </c>
      <c r="C1" s="191"/>
      <c r="D1" s="191"/>
      <c r="E1" s="191"/>
      <c r="F1" s="191"/>
      <c r="G1" s="191"/>
      <c r="H1" s="191"/>
      <c r="I1" s="191"/>
    </row>
    <row r="2" spans="2:29" ht="9.9499999999999993" customHeight="1" x14ac:dyDescent="0.2">
      <c r="B2" s="192"/>
      <c r="C2" s="192"/>
      <c r="D2" s="192"/>
      <c r="E2" s="192"/>
      <c r="F2" s="192"/>
      <c r="G2" s="192"/>
      <c r="H2" s="192"/>
      <c r="I2" s="192"/>
    </row>
    <row r="3" spans="2:29" ht="30.75" customHeight="1" x14ac:dyDescent="0.2">
      <c r="B3" s="44" t="s">
        <v>62</v>
      </c>
      <c r="C3" s="45" t="s">
        <v>63</v>
      </c>
      <c r="D3" s="45" t="s">
        <v>64</v>
      </c>
      <c r="E3" s="45" t="s">
        <v>65</v>
      </c>
      <c r="F3" s="45" t="s">
        <v>66</v>
      </c>
      <c r="G3" s="45" t="s">
        <v>4</v>
      </c>
      <c r="H3" s="45" t="s">
        <v>3</v>
      </c>
      <c r="I3" s="46" t="s">
        <v>67</v>
      </c>
      <c r="Z3" s="17" t="s">
        <v>69</v>
      </c>
      <c r="AA3" s="17" t="s">
        <v>70</v>
      </c>
      <c r="AB3" s="17" t="s">
        <v>71</v>
      </c>
      <c r="AC3" s="17" t="s">
        <v>72</v>
      </c>
    </row>
    <row r="4" spans="2:29" ht="19.7" customHeight="1" x14ac:dyDescent="0.2">
      <c r="B4" s="87">
        <v>1</v>
      </c>
      <c r="C4" s="88" t="s">
        <v>10</v>
      </c>
      <c r="D4" s="88" t="s">
        <v>169</v>
      </c>
      <c r="E4" s="89" t="s">
        <v>18</v>
      </c>
      <c r="F4" s="90">
        <f t="shared" ref="F4" si="0">H4+G4+I4</f>
        <v>53476</v>
      </c>
      <c r="G4" s="90">
        <f>기계경비!AA4</f>
        <v>7774</v>
      </c>
      <c r="H4" s="90">
        <f>기계경비!AB4</f>
        <v>33754</v>
      </c>
      <c r="I4" s="91">
        <f>기계경비!AC4</f>
        <v>11948</v>
      </c>
      <c r="Z4" s="13">
        <v>139263</v>
      </c>
      <c r="AA4" s="13">
        <v>33754</v>
      </c>
      <c r="AB4" s="13">
        <v>51420</v>
      </c>
      <c r="AC4" s="13">
        <v>54089</v>
      </c>
    </row>
  </sheetData>
  <mergeCells count="1">
    <mergeCell ref="B1:I2"/>
  </mergeCells>
  <phoneticPr fontId="3" type="noConversion"/>
  <pageMargins left="0.98425196850393704" right="7.874015748031496E-2" top="0.6692913385826772" bottom="0.59055118110236215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9"/>
  <sheetViews>
    <sheetView workbookViewId="0">
      <pane ySplit="3" topLeftCell="A4" activePane="bottomLeft" state="frozen"/>
      <selection pane="bottomLeft" activeCell="I9" sqref="I9"/>
    </sheetView>
  </sheetViews>
  <sheetFormatPr defaultRowHeight="12.75" x14ac:dyDescent="0.2"/>
  <cols>
    <col min="1" max="1" width="0.7109375" style="17" customWidth="1"/>
    <col min="2" max="2" width="35.28515625" style="17" customWidth="1"/>
    <col min="3" max="3" width="24.7109375" style="17" customWidth="1"/>
    <col min="4" max="25" width="2" style="17" customWidth="1"/>
    <col min="26" max="26" width="11" style="17" customWidth="1"/>
    <col min="27" max="27" width="11.5703125" style="17" customWidth="1"/>
    <col min="28" max="28" width="11.28515625" style="17" customWidth="1"/>
    <col min="29" max="29" width="12.140625" style="17" customWidth="1"/>
    <col min="30" max="30" width="14.5703125" style="17" customWidth="1"/>
    <col min="31" max="16384" width="9.140625" style="17"/>
  </cols>
  <sheetData>
    <row r="1" spans="2:30" ht="24.95" customHeight="1" x14ac:dyDescent="0.2">
      <c r="B1" s="191" t="s">
        <v>50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</row>
    <row r="2" spans="2:30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</row>
    <row r="3" spans="2:30" ht="30.75" customHeight="1" x14ac:dyDescent="0.2">
      <c r="B3" s="44" t="s">
        <v>158</v>
      </c>
      <c r="C3" s="45" t="s">
        <v>64</v>
      </c>
      <c r="D3" s="209" t="s">
        <v>159</v>
      </c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78" t="s">
        <v>66</v>
      </c>
      <c r="AA3" s="45" t="s">
        <v>4</v>
      </c>
      <c r="AB3" s="45" t="s">
        <v>3</v>
      </c>
      <c r="AC3" s="45" t="s">
        <v>67</v>
      </c>
      <c r="AD3" s="46" t="s">
        <v>131</v>
      </c>
    </row>
    <row r="4" spans="2:30" ht="19.7" customHeight="1" x14ac:dyDescent="0.2">
      <c r="B4" s="79" t="s">
        <v>171</v>
      </c>
      <c r="C4" s="80" t="s">
        <v>168</v>
      </c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2">
        <f>AB4+AA4+AC4</f>
        <v>53476</v>
      </c>
      <c r="AA4" s="83">
        <f>TRUNC(AA5+AA6+AA7+AA8)</f>
        <v>7774</v>
      </c>
      <c r="AB4" s="83">
        <f>TRUNC(AB5+AB6+AB7+AB8)</f>
        <v>33754</v>
      </c>
      <c r="AC4" s="83">
        <f>TRUNC(AC5+AC6+AC7+AC8)</f>
        <v>11948</v>
      </c>
      <c r="AD4" s="84"/>
    </row>
    <row r="5" spans="2:30" ht="19.7" customHeight="1" x14ac:dyDescent="0.2">
      <c r="B5" s="85" t="s">
        <v>165</v>
      </c>
      <c r="C5" s="48" t="s">
        <v>73</v>
      </c>
      <c r="D5" s="208">
        <v>58627000</v>
      </c>
      <c r="E5" s="203"/>
      <c r="F5" s="203"/>
      <c r="G5" s="203"/>
      <c r="H5" s="203"/>
      <c r="I5" s="203" t="s">
        <v>160</v>
      </c>
      <c r="J5" s="203"/>
      <c r="K5" s="203">
        <v>2038</v>
      </c>
      <c r="L5" s="203"/>
      <c r="M5" s="203"/>
      <c r="N5" s="81" t="s">
        <v>15</v>
      </c>
      <c r="O5" s="203" t="s">
        <v>161</v>
      </c>
      <c r="P5" s="203"/>
      <c r="Q5" s="203"/>
      <c r="R5" s="81"/>
      <c r="S5" s="81"/>
      <c r="T5" s="81"/>
      <c r="U5" s="81"/>
      <c r="V5" s="81"/>
      <c r="W5" s="81"/>
      <c r="X5" s="81"/>
      <c r="Y5" s="81"/>
      <c r="Z5" s="82">
        <f>AB5+AA5+AC5</f>
        <v>11948.1</v>
      </c>
      <c r="AA5" s="86"/>
      <c r="AB5" s="86"/>
      <c r="AC5" s="86">
        <f>TRUNC(D5*K5*0.0000001,1)</f>
        <v>11948.1</v>
      </c>
      <c r="AD5" s="51" t="s">
        <v>166</v>
      </c>
    </row>
    <row r="6" spans="2:30" ht="19.7" customHeight="1" x14ac:dyDescent="0.2">
      <c r="B6" s="85" t="s">
        <v>162</v>
      </c>
      <c r="C6" s="48" t="s">
        <v>163</v>
      </c>
      <c r="D6" s="204">
        <v>5</v>
      </c>
      <c r="E6" s="205"/>
      <c r="F6" s="205"/>
      <c r="G6" s="205"/>
      <c r="H6" s="81" t="s">
        <v>34</v>
      </c>
      <c r="I6" s="81" t="s">
        <v>15</v>
      </c>
      <c r="J6" s="203">
        <v>1285</v>
      </c>
      <c r="K6" s="203"/>
      <c r="L6" s="203"/>
      <c r="M6" s="203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2">
        <f>AB6+AA6+AC6</f>
        <v>6425</v>
      </c>
      <c r="AA6" s="86">
        <f>TRUNC(D6*J6,1)</f>
        <v>6425</v>
      </c>
      <c r="AB6" s="86"/>
      <c r="AC6" s="86"/>
      <c r="AD6" s="51" t="s">
        <v>73</v>
      </c>
    </row>
    <row r="7" spans="2:30" ht="19.7" customHeight="1" x14ac:dyDescent="0.2">
      <c r="B7" s="85" t="s">
        <v>167</v>
      </c>
      <c r="C7" s="48" t="s">
        <v>164</v>
      </c>
      <c r="D7" s="204">
        <v>21</v>
      </c>
      <c r="E7" s="205"/>
      <c r="F7" s="205"/>
      <c r="G7" s="205"/>
      <c r="H7" s="81" t="s">
        <v>32</v>
      </c>
      <c r="I7" s="81" t="s">
        <v>15</v>
      </c>
      <c r="J7" s="203">
        <f>AA6</f>
        <v>6425</v>
      </c>
      <c r="K7" s="203"/>
      <c r="L7" s="203"/>
      <c r="M7" s="203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2">
        <f>AB7+AA7+AC7</f>
        <v>1349.2</v>
      </c>
      <c r="AA7" s="86">
        <f>TRUNC(D7/100*J7,1)</f>
        <v>1349.2</v>
      </c>
      <c r="AB7" s="86"/>
      <c r="AC7" s="86"/>
      <c r="AD7" s="51" t="s">
        <v>73</v>
      </c>
    </row>
    <row r="8" spans="2:30" ht="19.7" customHeight="1" x14ac:dyDescent="0.2">
      <c r="B8" s="85" t="s">
        <v>125</v>
      </c>
      <c r="C8" s="48" t="s">
        <v>73</v>
      </c>
      <c r="D8" s="206">
        <v>1</v>
      </c>
      <c r="E8" s="207"/>
      <c r="F8" s="207"/>
      <c r="G8" s="81" t="s">
        <v>38</v>
      </c>
      <c r="H8" s="81" t="s">
        <v>15</v>
      </c>
      <c r="I8" s="203">
        <f>노임단가!L7</f>
        <v>162022</v>
      </c>
      <c r="J8" s="203"/>
      <c r="K8" s="203"/>
      <c r="L8" s="203"/>
      <c r="M8" s="81" t="s">
        <v>15</v>
      </c>
      <c r="N8" s="203" t="s">
        <v>150</v>
      </c>
      <c r="O8" s="203"/>
      <c r="P8" s="203"/>
      <c r="Q8" s="203"/>
      <c r="R8" s="203"/>
      <c r="S8" s="203"/>
      <c r="T8" s="203"/>
      <c r="U8" s="203"/>
      <c r="V8" s="203"/>
      <c r="W8" s="81"/>
      <c r="X8" s="81"/>
      <c r="Y8" s="81"/>
      <c r="Z8" s="82">
        <f>AB8+AA8+AC8</f>
        <v>33754.5</v>
      </c>
      <c r="AA8" s="86"/>
      <c r="AB8" s="86">
        <f>TRUNC(D8*I8*[1]기계경비적용기준!E21,1)</f>
        <v>33754.5</v>
      </c>
      <c r="AC8" s="86"/>
      <c r="AD8" s="51" t="s">
        <v>73</v>
      </c>
    </row>
    <row r="9" spans="2:30" ht="19.7" customHeight="1" x14ac:dyDescent="0.2">
      <c r="B9" s="98" t="s">
        <v>73</v>
      </c>
      <c r="C9" s="93" t="s">
        <v>73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9"/>
      <c r="AA9" s="95"/>
      <c r="AB9" s="95"/>
      <c r="AC9" s="95"/>
      <c r="AD9" s="96" t="s">
        <v>73</v>
      </c>
    </row>
  </sheetData>
  <mergeCells count="13">
    <mergeCell ref="D5:H5"/>
    <mergeCell ref="I5:J5"/>
    <mergeCell ref="K5:M5"/>
    <mergeCell ref="O5:Q5"/>
    <mergeCell ref="B1:AD2"/>
    <mergeCell ref="D3:Y3"/>
    <mergeCell ref="N8:V8"/>
    <mergeCell ref="D6:G6"/>
    <mergeCell ref="J6:M6"/>
    <mergeCell ref="D7:G7"/>
    <mergeCell ref="J7:M7"/>
    <mergeCell ref="D8:F8"/>
    <mergeCell ref="I8:L8"/>
  </mergeCells>
  <phoneticPr fontId="3" type="noConversion"/>
  <pageMargins left="0.98425196850393704" right="7.874015748031496E-2" top="0.6692913385826772" bottom="0.59055118110236215" header="0.5" footer="0.5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1"/>
  <sheetViews>
    <sheetView view="pageBreakPreview" zoomScaleNormal="100" zoomScaleSheetLayoutView="100" workbookViewId="0"/>
  </sheetViews>
  <sheetFormatPr defaultRowHeight="12.75" x14ac:dyDescent="0.2"/>
  <cols>
    <col min="1" max="1" width="0.7109375" style="17" customWidth="1"/>
    <col min="2" max="2" width="2.140625" style="17" customWidth="1"/>
    <col min="3" max="3" width="10.42578125" style="17" customWidth="1"/>
    <col min="4" max="5" width="25" style="17" customWidth="1"/>
    <col min="6" max="6" width="2.140625" style="17" customWidth="1"/>
    <col min="7" max="7" width="4.140625" style="17" customWidth="1"/>
    <col min="8" max="8" width="16.5703125" style="17" customWidth="1"/>
    <col min="9" max="9" width="12.42578125" style="17" customWidth="1"/>
    <col min="10" max="10" width="6.28515625" style="17" customWidth="1"/>
    <col min="11" max="11" width="16.5703125" style="17" customWidth="1"/>
    <col min="12" max="12" width="2.140625" style="17" customWidth="1"/>
    <col min="13" max="16384" width="9.140625" style="17"/>
  </cols>
  <sheetData>
    <row r="1" spans="2:14" ht="24.95" customHeight="1" x14ac:dyDescent="0.2">
      <c r="B1" s="191" t="s">
        <v>126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8"/>
      <c r="N1" s="18"/>
    </row>
    <row r="2" spans="2:14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</row>
    <row r="3" spans="2:14" ht="30" customHeight="1" x14ac:dyDescent="0.2">
      <c r="B3" s="52"/>
      <c r="C3" s="53"/>
      <c r="D3" s="53"/>
      <c r="E3" s="53"/>
      <c r="F3" s="53"/>
      <c r="G3" s="53"/>
      <c r="H3" s="53"/>
      <c r="I3" s="53"/>
      <c r="J3" s="53"/>
      <c r="K3" s="53"/>
      <c r="L3" s="54"/>
    </row>
    <row r="4" spans="2:14" ht="16.5" x14ac:dyDescent="0.2">
      <c r="B4" s="55"/>
      <c r="C4" s="213" t="s">
        <v>127</v>
      </c>
      <c r="D4" s="213"/>
      <c r="E4" s="213"/>
      <c r="G4" s="213" t="s">
        <v>128</v>
      </c>
      <c r="H4" s="213"/>
      <c r="I4" s="213"/>
      <c r="L4" s="56"/>
    </row>
    <row r="5" spans="2:14" ht="7.5" customHeight="1" x14ac:dyDescent="0.2">
      <c r="B5" s="55"/>
      <c r="L5" s="56"/>
    </row>
    <row r="6" spans="2:14" ht="19.7" customHeight="1" x14ac:dyDescent="0.2">
      <c r="B6" s="55"/>
      <c r="C6" s="57" t="s">
        <v>129</v>
      </c>
      <c r="D6" s="57" t="s">
        <v>130</v>
      </c>
      <c r="E6" s="57" t="s">
        <v>131</v>
      </c>
      <c r="F6" s="58"/>
      <c r="G6" s="57" t="s">
        <v>62</v>
      </c>
      <c r="H6" s="57" t="s">
        <v>132</v>
      </c>
      <c r="I6" s="57" t="s">
        <v>133</v>
      </c>
      <c r="J6" s="57" t="s">
        <v>65</v>
      </c>
      <c r="K6" s="57" t="s">
        <v>77</v>
      </c>
      <c r="L6" s="40"/>
    </row>
    <row r="7" spans="2:14" ht="16.899999999999999" customHeight="1" x14ac:dyDescent="0.2">
      <c r="B7" s="55"/>
      <c r="C7" s="59" t="s">
        <v>134</v>
      </c>
      <c r="D7" s="60">
        <v>1117.9000000000001</v>
      </c>
      <c r="E7" s="59" t="s">
        <v>135</v>
      </c>
      <c r="F7" s="58"/>
      <c r="G7" s="61" t="s">
        <v>25</v>
      </c>
      <c r="H7" s="59" t="s">
        <v>136</v>
      </c>
      <c r="I7" s="59" t="s">
        <v>73</v>
      </c>
      <c r="J7" s="57" t="s">
        <v>34</v>
      </c>
      <c r="K7" s="62">
        <v>1285</v>
      </c>
      <c r="L7" s="40"/>
    </row>
    <row r="8" spans="2:14" ht="16.899999999999999" customHeight="1" x14ac:dyDescent="0.2">
      <c r="B8" s="55"/>
      <c r="C8" s="59" t="s">
        <v>137</v>
      </c>
      <c r="D8" s="60">
        <v>1000.22</v>
      </c>
      <c r="E8" s="59" t="s">
        <v>135</v>
      </c>
      <c r="F8" s="58"/>
      <c r="G8" s="61" t="s">
        <v>60</v>
      </c>
      <c r="H8" s="59" t="s">
        <v>138</v>
      </c>
      <c r="I8" s="59" t="s">
        <v>73</v>
      </c>
      <c r="J8" s="57" t="s">
        <v>42</v>
      </c>
      <c r="K8" s="62">
        <v>56000</v>
      </c>
      <c r="L8" s="40"/>
    </row>
    <row r="9" spans="2:14" ht="16.899999999999999" customHeight="1" x14ac:dyDescent="0.2">
      <c r="B9" s="55"/>
      <c r="C9" s="59" t="s">
        <v>139</v>
      </c>
      <c r="D9" s="60">
        <v>1306.71</v>
      </c>
      <c r="E9" s="59" t="s">
        <v>135</v>
      </c>
      <c r="F9" s="58"/>
      <c r="G9" s="61" t="s">
        <v>55</v>
      </c>
      <c r="H9" s="59" t="s">
        <v>140</v>
      </c>
      <c r="I9" s="59" t="s">
        <v>73</v>
      </c>
      <c r="J9" s="57" t="s">
        <v>42</v>
      </c>
      <c r="K9" s="62">
        <v>223000</v>
      </c>
      <c r="L9" s="40"/>
    </row>
    <row r="10" spans="2:14" ht="16.899999999999999" customHeight="1" x14ac:dyDescent="0.2">
      <c r="B10" s="55"/>
      <c r="C10" s="59" t="s">
        <v>141</v>
      </c>
      <c r="D10" s="63"/>
      <c r="E10" s="59" t="s">
        <v>73</v>
      </c>
      <c r="F10" s="58"/>
      <c r="G10" s="61" t="s">
        <v>28</v>
      </c>
      <c r="H10" s="59" t="s">
        <v>142</v>
      </c>
      <c r="I10" s="59" t="s">
        <v>73</v>
      </c>
      <c r="J10" s="57" t="s">
        <v>34</v>
      </c>
      <c r="K10" s="62">
        <v>1466</v>
      </c>
      <c r="L10" s="40"/>
    </row>
    <row r="11" spans="2:14" ht="16.899999999999999" customHeight="1" x14ac:dyDescent="0.2">
      <c r="B11" s="55"/>
      <c r="C11" s="59" t="s">
        <v>143</v>
      </c>
      <c r="D11" s="60">
        <v>1466.46</v>
      </c>
      <c r="E11" s="59" t="s">
        <v>135</v>
      </c>
      <c r="F11" s="58"/>
      <c r="G11" s="61" t="s">
        <v>29</v>
      </c>
      <c r="H11" s="59" t="s">
        <v>144</v>
      </c>
      <c r="I11" s="59" t="s">
        <v>73</v>
      </c>
      <c r="J11" s="57" t="s">
        <v>34</v>
      </c>
      <c r="K11" s="62">
        <v>690</v>
      </c>
      <c r="L11" s="40"/>
    </row>
    <row r="12" spans="2:14" ht="16.899999999999999" customHeight="1" x14ac:dyDescent="0.2">
      <c r="B12" s="55"/>
      <c r="C12" s="59" t="s">
        <v>73</v>
      </c>
      <c r="D12" s="63"/>
      <c r="E12" s="59" t="s">
        <v>73</v>
      </c>
      <c r="F12" s="58"/>
      <c r="G12" s="61" t="s">
        <v>45</v>
      </c>
      <c r="H12" s="59" t="s">
        <v>145</v>
      </c>
      <c r="I12" s="59" t="s">
        <v>73</v>
      </c>
      <c r="J12" s="57" t="s">
        <v>146</v>
      </c>
      <c r="K12" s="62">
        <v>79.599999999999994</v>
      </c>
      <c r="L12" s="40"/>
    </row>
    <row r="13" spans="2:14" ht="16.899999999999999" customHeight="1" x14ac:dyDescent="0.2">
      <c r="B13" s="55"/>
      <c r="C13" s="63"/>
      <c r="D13" s="63"/>
      <c r="E13" s="63"/>
      <c r="F13" s="58"/>
      <c r="G13" s="63"/>
      <c r="H13" s="63"/>
      <c r="I13" s="63"/>
      <c r="J13" s="63"/>
      <c r="K13" s="63"/>
      <c r="L13" s="40"/>
    </row>
    <row r="14" spans="2:14" ht="16.899999999999999" customHeight="1" x14ac:dyDescent="0.2">
      <c r="B14" s="55"/>
      <c r="C14" s="63"/>
      <c r="D14" s="63"/>
      <c r="E14" s="63"/>
      <c r="F14" s="58"/>
      <c r="G14" s="63"/>
      <c r="H14" s="63"/>
      <c r="I14" s="63"/>
      <c r="J14" s="63"/>
      <c r="K14" s="63"/>
      <c r="L14" s="40"/>
    </row>
    <row r="15" spans="2:14" ht="16.899999999999999" customHeight="1" x14ac:dyDescent="0.2">
      <c r="B15" s="55"/>
      <c r="C15" s="63"/>
      <c r="D15" s="63"/>
      <c r="E15" s="63"/>
      <c r="F15" s="58"/>
      <c r="G15" s="63"/>
      <c r="H15" s="63"/>
      <c r="I15" s="63"/>
      <c r="J15" s="63"/>
      <c r="K15" s="63"/>
      <c r="L15" s="40"/>
    </row>
    <row r="16" spans="2:14" ht="16.899999999999999" customHeight="1" x14ac:dyDescent="0.2">
      <c r="B16" s="55"/>
      <c r="C16" s="63"/>
      <c r="D16" s="63"/>
      <c r="E16" s="63"/>
      <c r="F16" s="58"/>
      <c r="G16" s="63"/>
      <c r="H16" s="63"/>
      <c r="I16" s="63"/>
      <c r="J16" s="63"/>
      <c r="K16" s="63"/>
      <c r="L16" s="40"/>
    </row>
    <row r="17" spans="2:12" ht="30" customHeight="1" x14ac:dyDescent="0.2">
      <c r="B17" s="55"/>
      <c r="C17" s="64"/>
      <c r="D17" s="64"/>
      <c r="E17" s="64"/>
      <c r="G17" s="64"/>
      <c r="H17" s="64"/>
      <c r="I17" s="64"/>
      <c r="J17" s="64"/>
      <c r="K17" s="64"/>
      <c r="L17" s="56"/>
    </row>
    <row r="18" spans="2:12" ht="16.5" x14ac:dyDescent="0.2">
      <c r="B18" s="55"/>
      <c r="C18" s="213" t="s">
        <v>147</v>
      </c>
      <c r="D18" s="213"/>
      <c r="E18" s="213"/>
      <c r="G18" s="213" t="s">
        <v>148</v>
      </c>
      <c r="H18" s="213"/>
      <c r="I18" s="213"/>
      <c r="L18" s="56"/>
    </row>
    <row r="19" spans="2:12" ht="7.5" customHeight="1" x14ac:dyDescent="0.2">
      <c r="B19" s="55"/>
      <c r="L19" s="56"/>
    </row>
    <row r="20" spans="2:12" ht="19.7" customHeight="1" x14ac:dyDescent="0.2">
      <c r="B20" s="55"/>
      <c r="C20" s="57" t="s">
        <v>62</v>
      </c>
      <c r="D20" s="57" t="s">
        <v>147</v>
      </c>
      <c r="E20" s="57" t="s">
        <v>149</v>
      </c>
      <c r="F20" s="58"/>
      <c r="G20" s="57"/>
      <c r="H20" s="65"/>
      <c r="I20" s="65"/>
      <c r="J20" s="65"/>
      <c r="K20" s="66"/>
      <c r="L20" s="56"/>
    </row>
    <row r="21" spans="2:12" ht="16.899999999999999" customHeight="1" x14ac:dyDescent="0.2">
      <c r="B21" s="55"/>
      <c r="C21" s="61" t="s">
        <v>28</v>
      </c>
      <c r="D21" s="59" t="s">
        <v>150</v>
      </c>
      <c r="E21" s="60">
        <f>1/8*16/12*25/20</f>
        <v>0.20833333333333331</v>
      </c>
      <c r="F21" s="58"/>
      <c r="G21" s="67"/>
      <c r="H21" s="68"/>
      <c r="I21" s="68"/>
      <c r="J21" s="68"/>
      <c r="K21" s="69"/>
      <c r="L21" s="56"/>
    </row>
    <row r="22" spans="2:12" ht="16.899999999999999" customHeight="1" x14ac:dyDescent="0.2">
      <c r="B22" s="55"/>
      <c r="C22" s="61" t="s">
        <v>25</v>
      </c>
      <c r="D22" s="59" t="s">
        <v>151</v>
      </c>
      <c r="E22" s="60">
        <f>1/8*16/12*25/20*24/15</f>
        <v>0.33333333333333331</v>
      </c>
      <c r="F22" s="58"/>
      <c r="G22" s="210" t="s">
        <v>152</v>
      </c>
      <c r="H22" s="211"/>
      <c r="I22" s="211"/>
      <c r="J22" s="211"/>
      <c r="K22" s="212"/>
      <c r="L22" s="56"/>
    </row>
    <row r="23" spans="2:12" ht="16.899999999999999" customHeight="1" x14ac:dyDescent="0.2">
      <c r="B23" s="55"/>
      <c r="C23" s="61" t="s">
        <v>29</v>
      </c>
      <c r="D23" s="59" t="s">
        <v>153</v>
      </c>
      <c r="E23" s="60">
        <f>1/8*16/12*25/20*12/10</f>
        <v>0.25</v>
      </c>
      <c r="F23" s="58"/>
      <c r="G23" s="67"/>
      <c r="H23" s="68"/>
      <c r="I23" s="68"/>
      <c r="J23" s="68"/>
      <c r="K23" s="69"/>
      <c r="L23" s="56"/>
    </row>
    <row r="24" spans="2:12" ht="16.899999999999999" customHeight="1" x14ac:dyDescent="0.2">
      <c r="B24" s="55"/>
      <c r="C24" s="61" t="s">
        <v>58</v>
      </c>
      <c r="D24" s="59" t="s">
        <v>154</v>
      </c>
      <c r="E24" s="60">
        <f>1/8*16/12*25/20*14/12</f>
        <v>0.24305555555555555</v>
      </c>
      <c r="F24" s="58"/>
      <c r="G24" s="210" t="s">
        <v>155</v>
      </c>
      <c r="H24" s="211"/>
      <c r="I24" s="211"/>
      <c r="J24" s="211"/>
      <c r="K24" s="212"/>
      <c r="L24" s="56"/>
    </row>
    <row r="25" spans="2:12" ht="16.899999999999999" customHeight="1" x14ac:dyDescent="0.2">
      <c r="B25" s="55"/>
      <c r="C25" s="61" t="s">
        <v>45</v>
      </c>
      <c r="D25" s="59" t="s">
        <v>156</v>
      </c>
      <c r="E25" s="70">
        <f>1/8*16/12*25/20*24/5</f>
        <v>1</v>
      </c>
      <c r="F25" s="58"/>
      <c r="G25" s="67"/>
      <c r="H25" s="68"/>
      <c r="I25" s="68"/>
      <c r="J25" s="68"/>
      <c r="K25" s="69"/>
      <c r="L25" s="56"/>
    </row>
    <row r="26" spans="2:12" ht="16.899999999999999" customHeight="1" x14ac:dyDescent="0.2">
      <c r="B26" s="55"/>
      <c r="C26" s="63"/>
      <c r="D26" s="63"/>
      <c r="E26" s="63"/>
      <c r="F26" s="58"/>
      <c r="G26" s="210" t="s">
        <v>157</v>
      </c>
      <c r="H26" s="211"/>
      <c r="I26" s="211"/>
      <c r="J26" s="211"/>
      <c r="K26" s="212"/>
      <c r="L26" s="56"/>
    </row>
    <row r="27" spans="2:12" ht="16.899999999999999" customHeight="1" x14ac:dyDescent="0.2">
      <c r="B27" s="55"/>
      <c r="C27" s="63"/>
      <c r="D27" s="63"/>
      <c r="E27" s="63"/>
      <c r="F27" s="58"/>
      <c r="G27" s="67"/>
      <c r="H27" s="68"/>
      <c r="I27" s="68"/>
      <c r="J27" s="68"/>
      <c r="K27" s="69"/>
      <c r="L27" s="56"/>
    </row>
    <row r="28" spans="2:12" ht="16.899999999999999" customHeight="1" x14ac:dyDescent="0.2">
      <c r="B28" s="55"/>
      <c r="C28" s="63"/>
      <c r="D28" s="63"/>
      <c r="E28" s="63"/>
      <c r="F28" s="58"/>
      <c r="G28" s="67"/>
      <c r="H28" s="68"/>
      <c r="I28" s="68"/>
      <c r="J28" s="68"/>
      <c r="K28" s="69"/>
      <c r="L28" s="56"/>
    </row>
    <row r="29" spans="2:12" ht="16.899999999999999" customHeight="1" x14ac:dyDescent="0.2">
      <c r="B29" s="55"/>
      <c r="C29" s="63"/>
      <c r="D29" s="63"/>
      <c r="E29" s="63"/>
      <c r="F29" s="58"/>
      <c r="G29" s="67"/>
      <c r="H29" s="68"/>
      <c r="I29" s="68"/>
      <c r="J29" s="68"/>
      <c r="K29" s="69"/>
      <c r="L29" s="56"/>
    </row>
    <row r="30" spans="2:12" ht="16.899999999999999" customHeight="1" x14ac:dyDescent="0.2">
      <c r="B30" s="55"/>
      <c r="C30" s="63"/>
      <c r="D30" s="63"/>
      <c r="E30" s="63"/>
      <c r="F30" s="58"/>
      <c r="G30" s="71"/>
      <c r="H30" s="72"/>
      <c r="I30" s="72"/>
      <c r="J30" s="72"/>
      <c r="K30" s="73"/>
      <c r="L30" s="56"/>
    </row>
    <row r="31" spans="2:12" ht="15" customHeight="1" x14ac:dyDescent="0.2">
      <c r="B31" s="74"/>
      <c r="C31" s="75"/>
      <c r="D31" s="75"/>
      <c r="E31" s="75"/>
      <c r="F31" s="76"/>
      <c r="G31" s="76"/>
      <c r="H31" s="76"/>
      <c r="I31" s="76"/>
      <c r="J31" s="76"/>
      <c r="K31" s="76"/>
      <c r="L31" s="77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3" type="noConversion"/>
  <pageMargins left="0.98425196850393704" right="7.874015748031496E-2" top="0.6692913385826772" bottom="0.59055118110236215" header="0.5" footer="0.5"/>
  <pageSetup paperSize="9" scale="9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"/>
  <sheetViews>
    <sheetView view="pageBreakPreview" zoomScale="130" zoomScaleNormal="100" zoomScaleSheetLayoutView="130" workbookViewId="0">
      <pane ySplit="3" topLeftCell="A4" activePane="bottomLeft" state="frozen"/>
      <selection pane="bottomLeft" activeCell="B3" sqref="B3:B7"/>
    </sheetView>
  </sheetViews>
  <sheetFormatPr defaultRowHeight="12.75" x14ac:dyDescent="0.2"/>
  <cols>
    <col min="1" max="1" width="0.7109375" style="17" customWidth="1"/>
    <col min="2" max="2" width="3.42578125" style="17" customWidth="1"/>
    <col min="3" max="3" width="16.5703125" style="17" customWidth="1"/>
    <col min="4" max="4" width="12.140625" style="17" customWidth="1"/>
    <col min="5" max="5" width="3.42578125" style="17" customWidth="1"/>
    <col min="6" max="6" width="7.42578125" style="17" customWidth="1"/>
    <col min="7" max="11" width="5.85546875" style="17" customWidth="1"/>
    <col min="12" max="12" width="8" style="17" customWidth="1"/>
    <col min="13" max="13" width="14.85546875" style="17" customWidth="1"/>
    <col min="14" max="14" width="7.85546875" style="17" customWidth="1"/>
    <col min="15" max="15" width="12.140625" style="17" customWidth="1"/>
    <col min="16" max="16384" width="9.140625" style="17"/>
  </cols>
  <sheetData>
    <row r="1" spans="2:15" ht="24.95" customHeight="1" x14ac:dyDescent="0.2">
      <c r="B1" s="191" t="s">
        <v>115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</row>
    <row r="2" spans="2:15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</row>
    <row r="3" spans="2:15" ht="27.95" customHeight="1" x14ac:dyDescent="0.2">
      <c r="B3" s="44" t="s">
        <v>62</v>
      </c>
      <c r="C3" s="45" t="s">
        <v>80</v>
      </c>
      <c r="D3" s="45" t="s">
        <v>64</v>
      </c>
      <c r="E3" s="45" t="s">
        <v>65</v>
      </c>
      <c r="F3" s="45" t="s">
        <v>116</v>
      </c>
      <c r="G3" s="45" t="s">
        <v>117</v>
      </c>
      <c r="H3" s="45" t="s">
        <v>118</v>
      </c>
      <c r="I3" s="45" t="s">
        <v>119</v>
      </c>
      <c r="J3" s="45" t="s">
        <v>120</v>
      </c>
      <c r="K3" s="45" t="s">
        <v>121</v>
      </c>
      <c r="L3" s="45" t="s">
        <v>87</v>
      </c>
      <c r="M3" s="45" t="s">
        <v>88</v>
      </c>
      <c r="N3" s="45" t="s">
        <v>89</v>
      </c>
      <c r="O3" s="46" t="s">
        <v>90</v>
      </c>
    </row>
    <row r="4" spans="2:15" ht="22.35" customHeight="1" x14ac:dyDescent="0.2">
      <c r="B4" s="47" t="s">
        <v>28</v>
      </c>
      <c r="C4" s="48" t="s">
        <v>122</v>
      </c>
      <c r="D4" s="48" t="s">
        <v>73</v>
      </c>
      <c r="E4" s="49" t="s">
        <v>73</v>
      </c>
      <c r="F4" s="50"/>
      <c r="G4" s="50"/>
      <c r="H4" s="50"/>
      <c r="I4" s="50"/>
      <c r="J4" s="50"/>
      <c r="K4" s="50"/>
      <c r="L4" s="50"/>
      <c r="M4" s="48" t="s">
        <v>73</v>
      </c>
      <c r="N4" s="50" t="s">
        <v>92</v>
      </c>
      <c r="O4" s="51" t="s">
        <v>123</v>
      </c>
    </row>
    <row r="5" spans="2:15" ht="22.35" customHeight="1" x14ac:dyDescent="0.2">
      <c r="B5" s="47">
        <v>2</v>
      </c>
      <c r="C5" s="48" t="s">
        <v>39</v>
      </c>
      <c r="D5" s="48" t="s">
        <v>73</v>
      </c>
      <c r="E5" s="49" t="s">
        <v>38</v>
      </c>
      <c r="F5" s="50">
        <v>109819</v>
      </c>
      <c r="G5" s="50"/>
      <c r="H5" s="50"/>
      <c r="I5" s="50"/>
      <c r="J5" s="50"/>
      <c r="K5" s="50"/>
      <c r="L5" s="50">
        <v>109819</v>
      </c>
      <c r="M5" s="48" t="s">
        <v>124</v>
      </c>
      <c r="N5" s="50" t="s">
        <v>92</v>
      </c>
      <c r="O5" s="51" t="s">
        <v>123</v>
      </c>
    </row>
    <row r="6" spans="2:15" ht="22.35" customHeight="1" x14ac:dyDescent="0.2">
      <c r="B6" s="100">
        <v>3</v>
      </c>
      <c r="C6" s="101" t="s">
        <v>47</v>
      </c>
      <c r="D6" s="101" t="s">
        <v>73</v>
      </c>
      <c r="E6" s="102" t="s">
        <v>38</v>
      </c>
      <c r="F6" s="103">
        <v>189303</v>
      </c>
      <c r="G6" s="103"/>
      <c r="H6" s="103"/>
      <c r="I6" s="103"/>
      <c r="J6" s="103"/>
      <c r="K6" s="103"/>
      <c r="L6" s="103">
        <v>189303</v>
      </c>
      <c r="M6" s="101" t="s">
        <v>124</v>
      </c>
      <c r="N6" s="103" t="s">
        <v>92</v>
      </c>
      <c r="O6" s="104" t="s">
        <v>123</v>
      </c>
    </row>
    <row r="7" spans="2:15" ht="22.35" customHeight="1" x14ac:dyDescent="0.2">
      <c r="B7" s="92">
        <v>4</v>
      </c>
      <c r="C7" s="93" t="s">
        <v>125</v>
      </c>
      <c r="D7" s="93" t="s">
        <v>73</v>
      </c>
      <c r="E7" s="94" t="s">
        <v>38</v>
      </c>
      <c r="F7" s="95">
        <v>162022</v>
      </c>
      <c r="G7" s="95"/>
      <c r="H7" s="95"/>
      <c r="I7" s="95"/>
      <c r="J7" s="95"/>
      <c r="K7" s="95"/>
      <c r="L7" s="95">
        <v>162022</v>
      </c>
      <c r="M7" s="93" t="s">
        <v>124</v>
      </c>
      <c r="N7" s="95" t="s">
        <v>92</v>
      </c>
      <c r="O7" s="96" t="s">
        <v>123</v>
      </c>
    </row>
  </sheetData>
  <mergeCells count="1">
    <mergeCell ref="B1:O2"/>
  </mergeCells>
  <phoneticPr fontId="3" type="noConversion"/>
  <pageMargins left="0.78740157480314965" right="7.874015748031496E-2" top="0.94488188976377963" bottom="0.59055118110236215" header="0.5" footer="0.5"/>
  <pageSetup paperSize="9" scale="8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T6"/>
  <sheetViews>
    <sheetView view="pageBreakPreview" zoomScale="145" zoomScaleNormal="100" zoomScaleSheetLayoutView="145" workbookViewId="0">
      <pane ySplit="4" topLeftCell="A5" activePane="bottomLeft" state="frozen"/>
      <selection pane="bottomLeft" activeCell="M15" sqref="M15"/>
    </sheetView>
  </sheetViews>
  <sheetFormatPr defaultRowHeight="12.75" x14ac:dyDescent="0.2"/>
  <cols>
    <col min="1" max="1" width="0.7109375" customWidth="1"/>
    <col min="2" max="2" width="3.42578125" customWidth="1"/>
    <col min="3" max="3" width="18.5703125" customWidth="1"/>
    <col min="4" max="4" width="16.42578125" customWidth="1"/>
    <col min="5" max="5" width="4.140625" customWidth="1"/>
    <col min="6" max="6" width="7.140625" customWidth="1"/>
    <col min="7" max="7" width="6.85546875" customWidth="1"/>
    <col min="8" max="8" width="7.42578125" customWidth="1"/>
    <col min="9" max="9" width="8.5703125" customWidth="1"/>
    <col min="10" max="11" width="8" customWidth="1"/>
    <col min="12" max="12" width="7.140625" customWidth="1"/>
    <col min="13" max="13" width="11.7109375" customWidth="1"/>
    <col min="14" max="15" width="8.85546875" customWidth="1"/>
    <col min="16" max="17" width="6.140625" customWidth="1"/>
    <col min="18" max="18" width="8.5703125" customWidth="1"/>
    <col min="19" max="19" width="6.7109375" customWidth="1"/>
  </cols>
  <sheetData>
    <row r="1" spans="2:20" ht="24.95" customHeight="1" x14ac:dyDescent="0.2">
      <c r="B1" s="191" t="s">
        <v>79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6"/>
    </row>
    <row r="2" spans="2:20" ht="9.9499999999999993" customHeight="1" x14ac:dyDescent="0.2"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</row>
    <row r="3" spans="2:20" ht="15.4" customHeight="1" x14ac:dyDescent="0.2">
      <c r="B3" s="195" t="s">
        <v>62</v>
      </c>
      <c r="C3" s="197" t="s">
        <v>80</v>
      </c>
      <c r="D3" s="197" t="s">
        <v>64</v>
      </c>
      <c r="E3" s="197" t="s">
        <v>65</v>
      </c>
      <c r="F3" s="199" t="s">
        <v>81</v>
      </c>
      <c r="G3" s="200"/>
      <c r="H3" s="199" t="s">
        <v>82</v>
      </c>
      <c r="I3" s="200"/>
      <c r="J3" s="199" t="s">
        <v>83</v>
      </c>
      <c r="K3" s="200"/>
      <c r="L3" s="199" t="s">
        <v>84</v>
      </c>
      <c r="M3" s="200"/>
      <c r="N3" s="199" t="s">
        <v>85</v>
      </c>
      <c r="O3" s="200"/>
      <c r="P3" s="199" t="s">
        <v>86</v>
      </c>
      <c r="Q3" s="200"/>
      <c r="R3" s="197" t="s">
        <v>87</v>
      </c>
      <c r="S3" s="214" t="s">
        <v>88</v>
      </c>
    </row>
    <row r="4" spans="2:20" ht="19.7" customHeight="1" x14ac:dyDescent="0.2">
      <c r="B4" s="196"/>
      <c r="C4" s="198"/>
      <c r="D4" s="198"/>
      <c r="E4" s="198"/>
      <c r="F4" s="14" t="s">
        <v>77</v>
      </c>
      <c r="G4" s="132" t="s">
        <v>91</v>
      </c>
      <c r="H4" s="14" t="s">
        <v>77</v>
      </c>
      <c r="I4" s="132" t="s">
        <v>91</v>
      </c>
      <c r="J4" s="14" t="s">
        <v>77</v>
      </c>
      <c r="K4" s="132" t="s">
        <v>91</v>
      </c>
      <c r="L4" s="14" t="s">
        <v>77</v>
      </c>
      <c r="M4" s="132" t="s">
        <v>91</v>
      </c>
      <c r="N4" s="14" t="s">
        <v>77</v>
      </c>
      <c r="O4" s="132" t="s">
        <v>91</v>
      </c>
      <c r="P4" s="14" t="s">
        <v>77</v>
      </c>
      <c r="Q4" s="132" t="s">
        <v>91</v>
      </c>
      <c r="R4" s="198"/>
      <c r="S4" s="215"/>
    </row>
    <row r="5" spans="2:20" s="33" customFormat="1" ht="19.7" customHeight="1" x14ac:dyDescent="0.2">
      <c r="B5" s="34" t="s">
        <v>103</v>
      </c>
      <c r="C5" s="35" t="s">
        <v>98</v>
      </c>
      <c r="D5" s="35" t="s">
        <v>104</v>
      </c>
      <c r="E5" s="36" t="s">
        <v>33</v>
      </c>
      <c r="F5" s="37"/>
      <c r="G5" s="35" t="s">
        <v>73</v>
      </c>
      <c r="H5" s="37">
        <v>1270</v>
      </c>
      <c r="I5" s="35" t="s">
        <v>105</v>
      </c>
      <c r="J5" s="37">
        <v>1270</v>
      </c>
      <c r="K5" s="35" t="s">
        <v>106</v>
      </c>
      <c r="L5" s="37">
        <v>1250</v>
      </c>
      <c r="M5" s="35" t="s">
        <v>107</v>
      </c>
      <c r="N5" s="37">
        <v>1250</v>
      </c>
      <c r="O5" s="35" t="s">
        <v>108</v>
      </c>
      <c r="P5" s="37"/>
      <c r="Q5" s="35" t="s">
        <v>73</v>
      </c>
      <c r="R5" s="38">
        <f t="shared" ref="R5:R6" si="0">MIN(F5,H5,J5,L5,N5,P5)</f>
        <v>1250</v>
      </c>
      <c r="S5" s="41" t="s">
        <v>73</v>
      </c>
    </row>
    <row r="6" spans="2:20" s="17" customFormat="1" ht="19.7" customHeight="1" x14ac:dyDescent="0.2">
      <c r="B6" s="187" t="s">
        <v>114</v>
      </c>
      <c r="C6" s="182" t="s">
        <v>174</v>
      </c>
      <c r="D6" s="182" t="s">
        <v>109</v>
      </c>
      <c r="E6" s="183" t="s">
        <v>17</v>
      </c>
      <c r="F6" s="188"/>
      <c r="G6" s="182" t="s">
        <v>73</v>
      </c>
      <c r="H6" s="188">
        <v>419160</v>
      </c>
      <c r="I6" s="182" t="s">
        <v>110</v>
      </c>
      <c r="J6" s="188">
        <v>419160</v>
      </c>
      <c r="K6" s="182" t="s">
        <v>111</v>
      </c>
      <c r="L6" s="188">
        <v>464070</v>
      </c>
      <c r="M6" s="182" t="s">
        <v>112</v>
      </c>
      <c r="N6" s="188">
        <v>458082</v>
      </c>
      <c r="O6" s="182" t="s">
        <v>113</v>
      </c>
      <c r="P6" s="188"/>
      <c r="Q6" s="182" t="s">
        <v>73</v>
      </c>
      <c r="R6" s="189">
        <f t="shared" si="0"/>
        <v>419160</v>
      </c>
      <c r="S6" s="190" t="s">
        <v>73</v>
      </c>
    </row>
  </sheetData>
  <mergeCells count="13">
    <mergeCell ref="B1:S2"/>
    <mergeCell ref="B3:B4"/>
    <mergeCell ref="C3:C4"/>
    <mergeCell ref="D3:D4"/>
    <mergeCell ref="E3:E4"/>
    <mergeCell ref="F3:G3"/>
    <mergeCell ref="H3:I3"/>
    <mergeCell ref="J3:K3"/>
    <mergeCell ref="L3:M3"/>
    <mergeCell ref="N3:O3"/>
    <mergeCell ref="P3:Q3"/>
    <mergeCell ref="R3:R4"/>
    <mergeCell ref="S3:S4"/>
  </mergeCells>
  <phoneticPr fontId="3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16</vt:i4>
      </vt:variant>
    </vt:vector>
  </HeadingPairs>
  <TitlesOfParts>
    <vt:vector size="26" baseType="lpstr">
      <vt:lpstr>일위대가총괄표</vt:lpstr>
      <vt:lpstr>일위대가</vt:lpstr>
      <vt:lpstr>단가산출총괄표</vt:lpstr>
      <vt:lpstr>단가산출</vt:lpstr>
      <vt:lpstr>기계경비총괄표</vt:lpstr>
      <vt:lpstr>기계경비</vt:lpstr>
      <vt:lpstr>기계경비적용기준</vt:lpstr>
      <vt:lpstr>노임단가</vt:lpstr>
      <vt:lpstr>자재단가</vt:lpstr>
      <vt:lpstr>Sheet4</vt:lpstr>
      <vt:lpstr>기계경비!Print_Area</vt:lpstr>
      <vt:lpstr>기계경비총괄표!Print_Area</vt:lpstr>
      <vt:lpstr>노임단가!Print_Area</vt:lpstr>
      <vt:lpstr>단가산출!Print_Area</vt:lpstr>
      <vt:lpstr>단가산출총괄표!Print_Area</vt:lpstr>
      <vt:lpstr>일위대가!Print_Area</vt:lpstr>
      <vt:lpstr>일위대가총괄표!Print_Area</vt:lpstr>
      <vt:lpstr>자재단가!Print_Area</vt:lpstr>
      <vt:lpstr>기계경비!Print_Titles</vt:lpstr>
      <vt:lpstr>기계경비총괄표!Print_Titles</vt:lpstr>
      <vt:lpstr>노임단가!Print_Titles</vt:lpstr>
      <vt:lpstr>단가산출!Print_Titles</vt:lpstr>
      <vt:lpstr>단가산출총괄표!Print_Titles</vt:lpstr>
      <vt:lpstr>일위대가!Print_Titles</vt:lpstr>
      <vt:lpstr>일위대가총괄표!Print_Titles</vt:lpstr>
      <vt:lpstr>자재단가!Print_Titles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2018-09-04T08:36:33Z</cp:lastPrinted>
  <dcterms:created xsi:type="dcterms:W3CDTF">2018-06-08T02:01:00Z</dcterms:created>
  <dcterms:modified xsi:type="dcterms:W3CDTF">2021-02-19T17:48:44Z</dcterms:modified>
</cp:coreProperties>
</file>